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TCRRMCITLN\Downloads\"/>
    </mc:Choice>
  </mc:AlternateContent>
  <xr:revisionPtr revIDLastSave="0" documentId="13_ncr:1_{89392A1B-60AB-4D41-896A-E2DF056898EB}" xr6:coauthVersionLast="47" xr6:coauthVersionMax="47" xr10:uidLastSave="{00000000-0000-0000-0000-000000000000}"/>
  <bookViews>
    <workbookView xWindow="-108" yWindow="-108" windowWidth="23256" windowHeight="12456" xr2:uid="{5D235F12-0647-4C19-BE26-EDFE6CB545E2}"/>
  </bookViews>
  <sheets>
    <sheet name="White Collar Detail" sheetId="5" r:id="rId1"/>
    <sheet name="White Collar Summary" sheetId="9" r:id="rId2"/>
    <sheet name="General Schedule Detail" sheetId="6" r:id="rId3"/>
    <sheet name="GS Summary" sheetId="10" r:id="rId4"/>
    <sheet name="Blue Collar Detail" sheetId="7" r:id="rId5"/>
    <sheet name="Blue Collar Summary" sheetId="11" r:id="rId6"/>
    <sheet name="Total Detail" sheetId="8" r:id="rId7"/>
    <sheet name="Total Summary" sheetId="12" r:id="rId8"/>
  </sheets>
  <definedNames>
    <definedName name="_xlnm.Print_Titles" localSheetId="4">'Blue Collar Detail'!$3:$3</definedName>
    <definedName name="_xlnm.Print_Titles" localSheetId="2">'General Schedule Detail'!$3:$3</definedName>
    <definedName name="_xlnm.Print_Titles" localSheetId="6">'Total Detail'!$3:$3</definedName>
    <definedName name="_xlnm.Print_Titles" localSheetId="0">'White Collar Detail'!$3:$3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2" l="1"/>
  <c r="B5" i="12"/>
  <c r="B4" i="12"/>
  <c r="B7" i="12" s="1"/>
  <c r="B6" i="11"/>
  <c r="B5" i="11"/>
  <c r="B4" i="11"/>
  <c r="B7" i="11" s="1"/>
  <c r="B6" i="10"/>
  <c r="B5" i="10"/>
  <c r="B4" i="10"/>
  <c r="B7" i="10" s="1"/>
  <c r="B7" i="9"/>
  <c r="G42" i="8"/>
  <c r="G86" i="8"/>
  <c r="G130" i="8"/>
  <c r="G170" i="8"/>
  <c r="G214" i="8"/>
  <c r="G258" i="8"/>
  <c r="G298" i="8"/>
  <c r="G336" i="8"/>
  <c r="G338" i="8"/>
  <c r="G344" i="8"/>
  <c r="G348" i="8"/>
  <c r="G356" i="8"/>
  <c r="G360" i="8"/>
  <c r="G364" i="8"/>
  <c r="G368" i="8"/>
  <c r="G372" i="8"/>
  <c r="G380" i="8"/>
  <c r="G388" i="8"/>
  <c r="G396" i="8"/>
  <c r="G400" i="8"/>
  <c r="G404" i="8"/>
  <c r="G416" i="8"/>
  <c r="G418" i="8"/>
  <c r="G428" i="8"/>
  <c r="G432" i="8"/>
  <c r="G436" i="8"/>
  <c r="G444" i="8"/>
  <c r="G452" i="8"/>
  <c r="G454" i="8"/>
  <c r="G460" i="8"/>
  <c r="G464" i="8"/>
  <c r="G466" i="8"/>
  <c r="G468" i="8"/>
  <c r="G472" i="8"/>
  <c r="J5" i="8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J69" i="8"/>
  <c r="J70" i="8"/>
  <c r="J71" i="8"/>
  <c r="J72" i="8"/>
  <c r="J73" i="8"/>
  <c r="J74" i="8"/>
  <c r="J75" i="8"/>
  <c r="J76" i="8"/>
  <c r="J77" i="8"/>
  <c r="J78" i="8"/>
  <c r="J79" i="8"/>
  <c r="J80" i="8"/>
  <c r="J81" i="8"/>
  <c r="J82" i="8"/>
  <c r="J83" i="8"/>
  <c r="J84" i="8"/>
  <c r="J85" i="8"/>
  <c r="J86" i="8"/>
  <c r="J87" i="8"/>
  <c r="J88" i="8"/>
  <c r="J89" i="8"/>
  <c r="J90" i="8"/>
  <c r="J91" i="8"/>
  <c r="J92" i="8"/>
  <c r="J93" i="8"/>
  <c r="J94" i="8"/>
  <c r="J95" i="8"/>
  <c r="J96" i="8"/>
  <c r="J97" i="8"/>
  <c r="J98" i="8"/>
  <c r="J99" i="8"/>
  <c r="J100" i="8"/>
  <c r="J101" i="8"/>
  <c r="J102" i="8"/>
  <c r="J103" i="8"/>
  <c r="J104" i="8"/>
  <c r="J105" i="8"/>
  <c r="J106" i="8"/>
  <c r="J107" i="8"/>
  <c r="J108" i="8"/>
  <c r="J109" i="8"/>
  <c r="J110" i="8"/>
  <c r="J111" i="8"/>
  <c r="J112" i="8"/>
  <c r="J113" i="8"/>
  <c r="J114" i="8"/>
  <c r="J115" i="8"/>
  <c r="J116" i="8"/>
  <c r="J117" i="8"/>
  <c r="J118" i="8"/>
  <c r="J119" i="8"/>
  <c r="J120" i="8"/>
  <c r="J121" i="8"/>
  <c r="J122" i="8"/>
  <c r="J123" i="8"/>
  <c r="J124" i="8"/>
  <c r="J125" i="8"/>
  <c r="J126" i="8"/>
  <c r="J127" i="8"/>
  <c r="J128" i="8"/>
  <c r="J129" i="8"/>
  <c r="J130" i="8"/>
  <c r="J131" i="8"/>
  <c r="J132" i="8"/>
  <c r="J133" i="8"/>
  <c r="J134" i="8"/>
  <c r="J135" i="8"/>
  <c r="J136" i="8"/>
  <c r="J137" i="8"/>
  <c r="J138" i="8"/>
  <c r="J139" i="8"/>
  <c r="J140" i="8"/>
  <c r="J141" i="8"/>
  <c r="J142" i="8"/>
  <c r="J143" i="8"/>
  <c r="J144" i="8"/>
  <c r="J145" i="8"/>
  <c r="J146" i="8"/>
  <c r="J147" i="8"/>
  <c r="J148" i="8"/>
  <c r="J149" i="8"/>
  <c r="J150" i="8"/>
  <c r="J151" i="8"/>
  <c r="J152" i="8"/>
  <c r="J153" i="8"/>
  <c r="J154" i="8"/>
  <c r="J155" i="8"/>
  <c r="J156" i="8"/>
  <c r="J157" i="8"/>
  <c r="J158" i="8"/>
  <c r="J159" i="8"/>
  <c r="J160" i="8"/>
  <c r="J161" i="8"/>
  <c r="J162" i="8"/>
  <c r="J163" i="8"/>
  <c r="J164" i="8"/>
  <c r="J165" i="8"/>
  <c r="J166" i="8"/>
  <c r="J167" i="8"/>
  <c r="J168" i="8"/>
  <c r="J169" i="8"/>
  <c r="J170" i="8"/>
  <c r="J171" i="8"/>
  <c r="J172" i="8"/>
  <c r="J173" i="8"/>
  <c r="J174" i="8"/>
  <c r="J175" i="8"/>
  <c r="J176" i="8"/>
  <c r="J177" i="8"/>
  <c r="J178" i="8"/>
  <c r="J179" i="8"/>
  <c r="J180" i="8"/>
  <c r="J181" i="8"/>
  <c r="J182" i="8"/>
  <c r="J183" i="8"/>
  <c r="J184" i="8"/>
  <c r="J185" i="8"/>
  <c r="J186" i="8"/>
  <c r="J187" i="8"/>
  <c r="J188" i="8"/>
  <c r="J189" i="8"/>
  <c r="J190" i="8"/>
  <c r="J191" i="8"/>
  <c r="J192" i="8"/>
  <c r="J193" i="8"/>
  <c r="J194" i="8"/>
  <c r="J195" i="8"/>
  <c r="J196" i="8"/>
  <c r="J197" i="8"/>
  <c r="J198" i="8"/>
  <c r="J199" i="8"/>
  <c r="J200" i="8"/>
  <c r="J201" i="8"/>
  <c r="J202" i="8"/>
  <c r="J203" i="8"/>
  <c r="J204" i="8"/>
  <c r="J205" i="8"/>
  <c r="J206" i="8"/>
  <c r="J207" i="8"/>
  <c r="J208" i="8"/>
  <c r="J209" i="8"/>
  <c r="J210" i="8"/>
  <c r="J211" i="8"/>
  <c r="J212" i="8"/>
  <c r="J213" i="8"/>
  <c r="J214" i="8"/>
  <c r="J215" i="8"/>
  <c r="J216" i="8"/>
  <c r="J217" i="8"/>
  <c r="J218" i="8"/>
  <c r="J219" i="8"/>
  <c r="J220" i="8"/>
  <c r="J221" i="8"/>
  <c r="J222" i="8"/>
  <c r="J223" i="8"/>
  <c r="J224" i="8"/>
  <c r="J225" i="8"/>
  <c r="J226" i="8"/>
  <c r="J227" i="8"/>
  <c r="J228" i="8"/>
  <c r="J229" i="8"/>
  <c r="J230" i="8"/>
  <c r="J231" i="8"/>
  <c r="J232" i="8"/>
  <c r="J233" i="8"/>
  <c r="J234" i="8"/>
  <c r="J235" i="8"/>
  <c r="J236" i="8"/>
  <c r="J237" i="8"/>
  <c r="J238" i="8"/>
  <c r="J239" i="8"/>
  <c r="J240" i="8"/>
  <c r="J241" i="8"/>
  <c r="J242" i="8"/>
  <c r="J243" i="8"/>
  <c r="J244" i="8"/>
  <c r="J245" i="8"/>
  <c r="J246" i="8"/>
  <c r="J247" i="8"/>
  <c r="J248" i="8"/>
  <c r="J249" i="8"/>
  <c r="J250" i="8"/>
  <c r="J251" i="8"/>
  <c r="J252" i="8"/>
  <c r="J253" i="8"/>
  <c r="J254" i="8"/>
  <c r="J255" i="8"/>
  <c r="J256" i="8"/>
  <c r="J257" i="8"/>
  <c r="J258" i="8"/>
  <c r="J259" i="8"/>
  <c r="J260" i="8"/>
  <c r="J261" i="8"/>
  <c r="J262" i="8"/>
  <c r="J263" i="8"/>
  <c r="J264" i="8"/>
  <c r="J265" i="8"/>
  <c r="J266" i="8"/>
  <c r="J267" i="8"/>
  <c r="J268" i="8"/>
  <c r="J269" i="8"/>
  <c r="J270" i="8"/>
  <c r="J271" i="8"/>
  <c r="J272" i="8"/>
  <c r="J273" i="8"/>
  <c r="J274" i="8"/>
  <c r="J275" i="8"/>
  <c r="J276" i="8"/>
  <c r="J277" i="8"/>
  <c r="J278" i="8"/>
  <c r="J279" i="8"/>
  <c r="J280" i="8"/>
  <c r="J281" i="8"/>
  <c r="J282" i="8"/>
  <c r="J283" i="8"/>
  <c r="J284" i="8"/>
  <c r="J285" i="8"/>
  <c r="J286" i="8"/>
  <c r="J287" i="8"/>
  <c r="J288" i="8"/>
  <c r="J289" i="8"/>
  <c r="J290" i="8"/>
  <c r="J291" i="8"/>
  <c r="J292" i="8"/>
  <c r="J293" i="8"/>
  <c r="J294" i="8"/>
  <c r="J295" i="8"/>
  <c r="J296" i="8"/>
  <c r="J297" i="8"/>
  <c r="J298" i="8"/>
  <c r="J299" i="8"/>
  <c r="J300" i="8"/>
  <c r="J301" i="8"/>
  <c r="J302" i="8"/>
  <c r="J303" i="8"/>
  <c r="J304" i="8"/>
  <c r="J305" i="8"/>
  <c r="J306" i="8"/>
  <c r="J307" i="8"/>
  <c r="J308" i="8"/>
  <c r="J309" i="8"/>
  <c r="J310" i="8"/>
  <c r="J311" i="8"/>
  <c r="J312" i="8"/>
  <c r="J313" i="8"/>
  <c r="J314" i="8"/>
  <c r="J315" i="8"/>
  <c r="J316" i="8"/>
  <c r="J317" i="8"/>
  <c r="J318" i="8"/>
  <c r="J319" i="8"/>
  <c r="J320" i="8"/>
  <c r="J321" i="8"/>
  <c r="J322" i="8"/>
  <c r="J323" i="8"/>
  <c r="J324" i="8"/>
  <c r="J325" i="8"/>
  <c r="J326" i="8"/>
  <c r="J327" i="8"/>
  <c r="J328" i="8"/>
  <c r="J329" i="8"/>
  <c r="J330" i="8"/>
  <c r="J331" i="8"/>
  <c r="J332" i="8"/>
  <c r="J333" i="8"/>
  <c r="J334" i="8"/>
  <c r="J335" i="8"/>
  <c r="J336" i="8"/>
  <c r="J337" i="8"/>
  <c r="J338" i="8"/>
  <c r="J339" i="8"/>
  <c r="J340" i="8"/>
  <c r="J341" i="8"/>
  <c r="J342" i="8"/>
  <c r="J343" i="8"/>
  <c r="J344" i="8"/>
  <c r="J345" i="8"/>
  <c r="J346" i="8"/>
  <c r="J347" i="8"/>
  <c r="J348" i="8"/>
  <c r="J349" i="8"/>
  <c r="J350" i="8"/>
  <c r="J351" i="8"/>
  <c r="J352" i="8"/>
  <c r="J353" i="8"/>
  <c r="J354" i="8"/>
  <c r="J355" i="8"/>
  <c r="J356" i="8"/>
  <c r="J357" i="8"/>
  <c r="J358" i="8"/>
  <c r="J359" i="8"/>
  <c r="J360" i="8"/>
  <c r="J361" i="8"/>
  <c r="J362" i="8"/>
  <c r="J363" i="8"/>
  <c r="J364" i="8"/>
  <c r="J365" i="8"/>
  <c r="J366" i="8"/>
  <c r="J367" i="8"/>
  <c r="J368" i="8"/>
  <c r="J369" i="8"/>
  <c r="J370" i="8"/>
  <c r="J371" i="8"/>
  <c r="J372" i="8"/>
  <c r="J373" i="8"/>
  <c r="J374" i="8"/>
  <c r="J375" i="8"/>
  <c r="J376" i="8"/>
  <c r="J377" i="8"/>
  <c r="J378" i="8"/>
  <c r="J379" i="8"/>
  <c r="J380" i="8"/>
  <c r="J381" i="8"/>
  <c r="J382" i="8"/>
  <c r="J383" i="8"/>
  <c r="J384" i="8"/>
  <c r="J385" i="8"/>
  <c r="J386" i="8"/>
  <c r="J387" i="8"/>
  <c r="J388" i="8"/>
  <c r="J389" i="8"/>
  <c r="J390" i="8"/>
  <c r="J391" i="8"/>
  <c r="J392" i="8"/>
  <c r="J393" i="8"/>
  <c r="J394" i="8"/>
  <c r="J395" i="8"/>
  <c r="J396" i="8"/>
  <c r="J397" i="8"/>
  <c r="J398" i="8"/>
  <c r="J399" i="8"/>
  <c r="J400" i="8"/>
  <c r="J401" i="8"/>
  <c r="J402" i="8"/>
  <c r="J403" i="8"/>
  <c r="J404" i="8"/>
  <c r="J405" i="8"/>
  <c r="J406" i="8"/>
  <c r="J407" i="8"/>
  <c r="J408" i="8"/>
  <c r="J409" i="8"/>
  <c r="J410" i="8"/>
  <c r="J411" i="8"/>
  <c r="J412" i="8"/>
  <c r="J413" i="8"/>
  <c r="J414" i="8"/>
  <c r="J415" i="8"/>
  <c r="J416" i="8"/>
  <c r="J417" i="8"/>
  <c r="J418" i="8"/>
  <c r="J419" i="8"/>
  <c r="J420" i="8"/>
  <c r="J421" i="8"/>
  <c r="J422" i="8"/>
  <c r="J423" i="8"/>
  <c r="J424" i="8"/>
  <c r="J425" i="8"/>
  <c r="J426" i="8"/>
  <c r="J427" i="8"/>
  <c r="J428" i="8"/>
  <c r="J429" i="8"/>
  <c r="J430" i="8"/>
  <c r="J431" i="8"/>
  <c r="J432" i="8"/>
  <c r="J433" i="8"/>
  <c r="J434" i="8"/>
  <c r="J435" i="8"/>
  <c r="J436" i="8"/>
  <c r="J437" i="8"/>
  <c r="J438" i="8"/>
  <c r="J439" i="8"/>
  <c r="J440" i="8"/>
  <c r="J441" i="8"/>
  <c r="J442" i="8"/>
  <c r="J443" i="8"/>
  <c r="J444" i="8"/>
  <c r="J445" i="8"/>
  <c r="J446" i="8"/>
  <c r="J447" i="8"/>
  <c r="J448" i="8"/>
  <c r="J449" i="8"/>
  <c r="J450" i="8"/>
  <c r="J451" i="8"/>
  <c r="J452" i="8"/>
  <c r="J453" i="8"/>
  <c r="J454" i="8"/>
  <c r="J455" i="8"/>
  <c r="J456" i="8"/>
  <c r="J457" i="8"/>
  <c r="J458" i="8"/>
  <c r="J459" i="8"/>
  <c r="J460" i="8"/>
  <c r="J461" i="8"/>
  <c r="J462" i="8"/>
  <c r="J463" i="8"/>
  <c r="J464" i="8"/>
  <c r="J465" i="8"/>
  <c r="J466" i="8"/>
  <c r="J467" i="8"/>
  <c r="J468" i="8"/>
  <c r="J469" i="8"/>
  <c r="J470" i="8"/>
  <c r="J471" i="8"/>
  <c r="J472" i="8"/>
  <c r="J473" i="8"/>
  <c r="J474" i="8"/>
  <c r="J4" i="8"/>
  <c r="F8" i="8"/>
  <c r="F10" i="8"/>
  <c r="F12" i="8"/>
  <c r="F20" i="8"/>
  <c r="F24" i="8"/>
  <c r="F28" i="8"/>
  <c r="F36" i="8"/>
  <c r="F40" i="8"/>
  <c r="F44" i="8"/>
  <c r="F46" i="8"/>
  <c r="F52" i="8"/>
  <c r="F56" i="8"/>
  <c r="F60" i="8"/>
  <c r="F68" i="8"/>
  <c r="F72" i="8"/>
  <c r="F74" i="8"/>
  <c r="F76" i="8"/>
  <c r="F84" i="8"/>
  <c r="F88" i="8"/>
  <c r="F92" i="8"/>
  <c r="F100" i="8"/>
  <c r="F104" i="8"/>
  <c r="F108" i="8"/>
  <c r="F110" i="8"/>
  <c r="F116" i="8"/>
  <c r="F120" i="8"/>
  <c r="F124" i="8"/>
  <c r="F132" i="8"/>
  <c r="F136" i="8"/>
  <c r="F138" i="8"/>
  <c r="F140" i="8"/>
  <c r="F148" i="8"/>
  <c r="F152" i="8"/>
  <c r="F156" i="8"/>
  <c r="F164" i="8"/>
  <c r="F168" i="8"/>
  <c r="F172" i="8"/>
  <c r="F174" i="8"/>
  <c r="F180" i="8"/>
  <c r="F184" i="8"/>
  <c r="F188" i="8"/>
  <c r="F196" i="8"/>
  <c r="F200" i="8"/>
  <c r="F202" i="8"/>
  <c r="F204" i="8"/>
  <c r="F212" i="8"/>
  <c r="F216" i="8"/>
  <c r="F220" i="8"/>
  <c r="F228" i="8"/>
  <c r="F232" i="8"/>
  <c r="F236" i="8"/>
  <c r="F238" i="8"/>
  <c r="F244" i="8"/>
  <c r="F248" i="8"/>
  <c r="F252" i="8"/>
  <c r="F260" i="8"/>
  <c r="F264" i="8"/>
  <c r="F266" i="8"/>
  <c r="F268" i="8"/>
  <c r="F276" i="8"/>
  <c r="F280" i="8"/>
  <c r="F284" i="8"/>
  <c r="F292" i="8"/>
  <c r="F296" i="8"/>
  <c r="F300" i="8"/>
  <c r="F302" i="8"/>
  <c r="F308" i="8"/>
  <c r="F312" i="8"/>
  <c r="F316" i="8"/>
  <c r="F324" i="8"/>
  <c r="F328" i="8"/>
  <c r="F330" i="8"/>
  <c r="F332" i="8"/>
  <c r="F340" i="8"/>
  <c r="F344" i="8"/>
  <c r="F348" i="8"/>
  <c r="F356" i="8"/>
  <c r="F360" i="8"/>
  <c r="F364" i="8"/>
  <c r="F366" i="8"/>
  <c r="F372" i="8"/>
  <c r="F376" i="8"/>
  <c r="F380" i="8"/>
  <c r="F388" i="8"/>
  <c r="F392" i="8"/>
  <c r="F394" i="8"/>
  <c r="F396" i="8"/>
  <c r="F404" i="8"/>
  <c r="F408" i="8"/>
  <c r="F412" i="8"/>
  <c r="F420" i="8"/>
  <c r="F424" i="8"/>
  <c r="F428" i="8"/>
  <c r="F430" i="8"/>
  <c r="F436" i="8"/>
  <c r="F440" i="8"/>
  <c r="F444" i="8"/>
  <c r="F446" i="8"/>
  <c r="F448" i="8"/>
  <c r="F452" i="8"/>
  <c r="F456" i="8"/>
  <c r="F457" i="8"/>
  <c r="F460" i="8"/>
  <c r="F462" i="8"/>
  <c r="F464" i="8"/>
  <c r="F468" i="8"/>
  <c r="F472" i="8"/>
  <c r="F473" i="8"/>
  <c r="B5" i="8"/>
  <c r="B6" i="8"/>
  <c r="B7" i="8"/>
  <c r="B8" i="8"/>
  <c r="G8" i="8" s="1"/>
  <c r="B9" i="8"/>
  <c r="B10" i="8"/>
  <c r="G10" i="8" s="1"/>
  <c r="B11" i="8"/>
  <c r="B12" i="8"/>
  <c r="G12" i="8" s="1"/>
  <c r="B13" i="8"/>
  <c r="B14" i="8"/>
  <c r="G14" i="8" s="1"/>
  <c r="B15" i="8"/>
  <c r="G15" i="8" s="1"/>
  <c r="B16" i="8"/>
  <c r="G16" i="8" s="1"/>
  <c r="B17" i="8"/>
  <c r="B18" i="8"/>
  <c r="F18" i="8" s="1"/>
  <c r="B19" i="8"/>
  <c r="G19" i="8" s="1"/>
  <c r="B20" i="8"/>
  <c r="G20" i="8" s="1"/>
  <c r="B21" i="8"/>
  <c r="B22" i="8"/>
  <c r="F22" i="8" s="1"/>
  <c r="B23" i="8"/>
  <c r="B24" i="8"/>
  <c r="G24" i="8" s="1"/>
  <c r="B25" i="8"/>
  <c r="B26" i="8"/>
  <c r="G26" i="8" s="1"/>
  <c r="B27" i="8"/>
  <c r="B28" i="8"/>
  <c r="G28" i="8" s="1"/>
  <c r="B29" i="8"/>
  <c r="B30" i="8"/>
  <c r="G30" i="8" s="1"/>
  <c r="B31" i="8"/>
  <c r="G31" i="8" s="1"/>
  <c r="B32" i="8"/>
  <c r="G32" i="8" s="1"/>
  <c r="B33" i="8"/>
  <c r="B34" i="8"/>
  <c r="B35" i="8"/>
  <c r="G35" i="8" s="1"/>
  <c r="B36" i="8"/>
  <c r="G36" i="8" s="1"/>
  <c r="B37" i="8"/>
  <c r="B38" i="8"/>
  <c r="F38" i="8" s="1"/>
  <c r="B39" i="8"/>
  <c r="B40" i="8"/>
  <c r="G40" i="8" s="1"/>
  <c r="B41" i="8"/>
  <c r="B42" i="8"/>
  <c r="F42" i="8" s="1"/>
  <c r="B43" i="8"/>
  <c r="B44" i="8"/>
  <c r="G44" i="8" s="1"/>
  <c r="B45" i="8"/>
  <c r="B46" i="8"/>
  <c r="G46" i="8" s="1"/>
  <c r="B47" i="8"/>
  <c r="G47" i="8" s="1"/>
  <c r="B48" i="8"/>
  <c r="G48" i="8" s="1"/>
  <c r="B49" i="8"/>
  <c r="B50" i="8"/>
  <c r="B51" i="8"/>
  <c r="G51" i="8" s="1"/>
  <c r="B52" i="8"/>
  <c r="G52" i="8" s="1"/>
  <c r="B53" i="8"/>
  <c r="B54" i="8"/>
  <c r="B55" i="8"/>
  <c r="B56" i="8"/>
  <c r="G56" i="8" s="1"/>
  <c r="B57" i="8"/>
  <c r="B58" i="8"/>
  <c r="G58" i="8" s="1"/>
  <c r="B59" i="8"/>
  <c r="B60" i="8"/>
  <c r="G60" i="8" s="1"/>
  <c r="B61" i="8"/>
  <c r="B62" i="8"/>
  <c r="G62" i="8" s="1"/>
  <c r="B63" i="8"/>
  <c r="G63" i="8" s="1"/>
  <c r="B64" i="8"/>
  <c r="G64" i="8" s="1"/>
  <c r="B65" i="8"/>
  <c r="B66" i="8"/>
  <c r="F66" i="8" s="1"/>
  <c r="B67" i="8"/>
  <c r="G67" i="8" s="1"/>
  <c r="B68" i="8"/>
  <c r="G68" i="8" s="1"/>
  <c r="B69" i="8"/>
  <c r="B70" i="8"/>
  <c r="B71" i="8"/>
  <c r="B72" i="8"/>
  <c r="G72" i="8" s="1"/>
  <c r="B73" i="8"/>
  <c r="B74" i="8"/>
  <c r="G74" i="8" s="1"/>
  <c r="B75" i="8"/>
  <c r="B76" i="8"/>
  <c r="G76" i="8" s="1"/>
  <c r="B77" i="8"/>
  <c r="B78" i="8"/>
  <c r="G78" i="8" s="1"/>
  <c r="B79" i="8"/>
  <c r="G79" i="8" s="1"/>
  <c r="B80" i="8"/>
  <c r="G80" i="8" s="1"/>
  <c r="B81" i="8"/>
  <c r="B82" i="8"/>
  <c r="F82" i="8" s="1"/>
  <c r="B83" i="8"/>
  <c r="G83" i="8" s="1"/>
  <c r="B84" i="8"/>
  <c r="G84" i="8" s="1"/>
  <c r="B85" i="8"/>
  <c r="B86" i="8"/>
  <c r="F86" i="8" s="1"/>
  <c r="B87" i="8"/>
  <c r="B88" i="8"/>
  <c r="G88" i="8" s="1"/>
  <c r="B89" i="8"/>
  <c r="B90" i="8"/>
  <c r="G90" i="8" s="1"/>
  <c r="B91" i="8"/>
  <c r="B92" i="8"/>
  <c r="G92" i="8" s="1"/>
  <c r="B93" i="8"/>
  <c r="B94" i="8"/>
  <c r="G94" i="8" s="1"/>
  <c r="B95" i="8"/>
  <c r="G95" i="8" s="1"/>
  <c r="B96" i="8"/>
  <c r="G96" i="8" s="1"/>
  <c r="B97" i="8"/>
  <c r="B98" i="8"/>
  <c r="B99" i="8"/>
  <c r="G99" i="8" s="1"/>
  <c r="B100" i="8"/>
  <c r="G100" i="8" s="1"/>
  <c r="B101" i="8"/>
  <c r="B102" i="8"/>
  <c r="F102" i="8" s="1"/>
  <c r="B103" i="8"/>
  <c r="B104" i="8"/>
  <c r="G104" i="8" s="1"/>
  <c r="B105" i="8"/>
  <c r="B106" i="8"/>
  <c r="G106" i="8" s="1"/>
  <c r="B107" i="8"/>
  <c r="B108" i="8"/>
  <c r="G108" i="8" s="1"/>
  <c r="B109" i="8"/>
  <c r="B110" i="8"/>
  <c r="G110" i="8" s="1"/>
  <c r="B111" i="8"/>
  <c r="G111" i="8" s="1"/>
  <c r="B112" i="8"/>
  <c r="G112" i="8" s="1"/>
  <c r="B113" i="8"/>
  <c r="B114" i="8"/>
  <c r="B115" i="8"/>
  <c r="G115" i="8" s="1"/>
  <c r="B116" i="8"/>
  <c r="G116" i="8" s="1"/>
  <c r="B117" i="8"/>
  <c r="B118" i="8"/>
  <c r="B119" i="8"/>
  <c r="B120" i="8"/>
  <c r="G120" i="8" s="1"/>
  <c r="B121" i="8"/>
  <c r="B122" i="8"/>
  <c r="F122" i="8" s="1"/>
  <c r="B123" i="8"/>
  <c r="B124" i="8"/>
  <c r="G124" i="8" s="1"/>
  <c r="B125" i="8"/>
  <c r="B126" i="8"/>
  <c r="G126" i="8" s="1"/>
  <c r="B127" i="8"/>
  <c r="G127" i="8" s="1"/>
  <c r="B128" i="8"/>
  <c r="G128" i="8" s="1"/>
  <c r="B129" i="8"/>
  <c r="B130" i="8"/>
  <c r="F130" i="8" s="1"/>
  <c r="B131" i="8"/>
  <c r="G131" i="8" s="1"/>
  <c r="B132" i="8"/>
  <c r="G132" i="8" s="1"/>
  <c r="B133" i="8"/>
  <c r="B134" i="8"/>
  <c r="B135" i="8"/>
  <c r="B136" i="8"/>
  <c r="G136" i="8" s="1"/>
  <c r="B137" i="8"/>
  <c r="B138" i="8"/>
  <c r="G138" i="8" s="1"/>
  <c r="B139" i="8"/>
  <c r="B140" i="8"/>
  <c r="G140" i="8" s="1"/>
  <c r="B141" i="8"/>
  <c r="B142" i="8"/>
  <c r="G142" i="8" s="1"/>
  <c r="B143" i="8"/>
  <c r="G143" i="8" s="1"/>
  <c r="B144" i="8"/>
  <c r="G144" i="8" s="1"/>
  <c r="B145" i="8"/>
  <c r="B146" i="8"/>
  <c r="F146" i="8" s="1"/>
  <c r="B147" i="8"/>
  <c r="G147" i="8" s="1"/>
  <c r="B148" i="8"/>
  <c r="G148" i="8" s="1"/>
  <c r="B149" i="8"/>
  <c r="B150" i="8"/>
  <c r="F150" i="8" s="1"/>
  <c r="B151" i="8"/>
  <c r="B152" i="8"/>
  <c r="G152" i="8" s="1"/>
  <c r="B153" i="8"/>
  <c r="B154" i="8"/>
  <c r="G154" i="8" s="1"/>
  <c r="B155" i="8"/>
  <c r="B156" i="8"/>
  <c r="G156" i="8" s="1"/>
  <c r="B157" i="8"/>
  <c r="B158" i="8"/>
  <c r="G158" i="8" s="1"/>
  <c r="B159" i="8"/>
  <c r="G159" i="8" s="1"/>
  <c r="B160" i="8"/>
  <c r="G160" i="8" s="1"/>
  <c r="B161" i="8"/>
  <c r="B162" i="8"/>
  <c r="B163" i="8"/>
  <c r="G163" i="8" s="1"/>
  <c r="B164" i="8"/>
  <c r="G164" i="8" s="1"/>
  <c r="B165" i="8"/>
  <c r="B166" i="8"/>
  <c r="F166" i="8" s="1"/>
  <c r="B167" i="8"/>
  <c r="B168" i="8"/>
  <c r="G168" i="8" s="1"/>
  <c r="B169" i="8"/>
  <c r="B170" i="8"/>
  <c r="F170" i="8" s="1"/>
  <c r="B171" i="8"/>
  <c r="B172" i="8"/>
  <c r="G172" i="8" s="1"/>
  <c r="B173" i="8"/>
  <c r="B174" i="8"/>
  <c r="G174" i="8" s="1"/>
  <c r="B175" i="8"/>
  <c r="G175" i="8" s="1"/>
  <c r="B176" i="8"/>
  <c r="G176" i="8" s="1"/>
  <c r="B177" i="8"/>
  <c r="B178" i="8"/>
  <c r="B179" i="8"/>
  <c r="G179" i="8" s="1"/>
  <c r="B180" i="8"/>
  <c r="G180" i="8" s="1"/>
  <c r="B181" i="8"/>
  <c r="B182" i="8"/>
  <c r="B183" i="8"/>
  <c r="B184" i="8"/>
  <c r="G184" i="8" s="1"/>
  <c r="B185" i="8"/>
  <c r="B186" i="8"/>
  <c r="G186" i="8" s="1"/>
  <c r="B187" i="8"/>
  <c r="B188" i="8"/>
  <c r="G188" i="8" s="1"/>
  <c r="B189" i="8"/>
  <c r="B190" i="8"/>
  <c r="G190" i="8" s="1"/>
  <c r="B191" i="8"/>
  <c r="G191" i="8" s="1"/>
  <c r="B192" i="8"/>
  <c r="G192" i="8" s="1"/>
  <c r="B193" i="8"/>
  <c r="B194" i="8"/>
  <c r="F194" i="8" s="1"/>
  <c r="B195" i="8"/>
  <c r="G195" i="8" s="1"/>
  <c r="B196" i="8"/>
  <c r="G196" i="8" s="1"/>
  <c r="B197" i="8"/>
  <c r="B198" i="8"/>
  <c r="B199" i="8"/>
  <c r="B200" i="8"/>
  <c r="G200" i="8" s="1"/>
  <c r="B201" i="8"/>
  <c r="B202" i="8"/>
  <c r="G202" i="8" s="1"/>
  <c r="B203" i="8"/>
  <c r="B204" i="8"/>
  <c r="G204" i="8" s="1"/>
  <c r="B205" i="8"/>
  <c r="B206" i="8"/>
  <c r="G206" i="8" s="1"/>
  <c r="B207" i="8"/>
  <c r="G207" i="8" s="1"/>
  <c r="B208" i="8"/>
  <c r="G208" i="8" s="1"/>
  <c r="B209" i="8"/>
  <c r="B210" i="8"/>
  <c r="F210" i="8" s="1"/>
  <c r="B211" i="8"/>
  <c r="G211" i="8" s="1"/>
  <c r="B212" i="8"/>
  <c r="G212" i="8" s="1"/>
  <c r="B213" i="8"/>
  <c r="B214" i="8"/>
  <c r="F214" i="8" s="1"/>
  <c r="B215" i="8"/>
  <c r="B216" i="8"/>
  <c r="G216" i="8" s="1"/>
  <c r="B217" i="8"/>
  <c r="B218" i="8"/>
  <c r="G218" i="8" s="1"/>
  <c r="B219" i="8"/>
  <c r="B220" i="8"/>
  <c r="G220" i="8" s="1"/>
  <c r="B221" i="8"/>
  <c r="B222" i="8"/>
  <c r="G222" i="8" s="1"/>
  <c r="B223" i="8"/>
  <c r="G223" i="8" s="1"/>
  <c r="B224" i="8"/>
  <c r="G224" i="8" s="1"/>
  <c r="B225" i="8"/>
  <c r="B226" i="8"/>
  <c r="B227" i="8"/>
  <c r="G227" i="8" s="1"/>
  <c r="B228" i="8"/>
  <c r="G228" i="8" s="1"/>
  <c r="B229" i="8"/>
  <c r="B230" i="8"/>
  <c r="F230" i="8" s="1"/>
  <c r="B231" i="8"/>
  <c r="B232" i="8"/>
  <c r="G232" i="8" s="1"/>
  <c r="B233" i="8"/>
  <c r="B234" i="8"/>
  <c r="G234" i="8" s="1"/>
  <c r="B235" i="8"/>
  <c r="B236" i="8"/>
  <c r="G236" i="8" s="1"/>
  <c r="B237" i="8"/>
  <c r="B238" i="8"/>
  <c r="G238" i="8" s="1"/>
  <c r="B239" i="8"/>
  <c r="G239" i="8" s="1"/>
  <c r="B240" i="8"/>
  <c r="G240" i="8" s="1"/>
  <c r="B241" i="8"/>
  <c r="B242" i="8"/>
  <c r="B243" i="8"/>
  <c r="G243" i="8" s="1"/>
  <c r="B244" i="8"/>
  <c r="G244" i="8" s="1"/>
  <c r="B245" i="8"/>
  <c r="B246" i="8"/>
  <c r="B247" i="8"/>
  <c r="B248" i="8"/>
  <c r="G248" i="8" s="1"/>
  <c r="B249" i="8"/>
  <c r="B250" i="8"/>
  <c r="F250" i="8" s="1"/>
  <c r="B251" i="8"/>
  <c r="B252" i="8"/>
  <c r="G252" i="8" s="1"/>
  <c r="B253" i="8"/>
  <c r="B254" i="8"/>
  <c r="G254" i="8" s="1"/>
  <c r="B255" i="8"/>
  <c r="G255" i="8" s="1"/>
  <c r="B256" i="8"/>
  <c r="G256" i="8" s="1"/>
  <c r="B257" i="8"/>
  <c r="B258" i="8"/>
  <c r="F258" i="8" s="1"/>
  <c r="B259" i="8"/>
  <c r="G259" i="8" s="1"/>
  <c r="B260" i="8"/>
  <c r="G260" i="8" s="1"/>
  <c r="B261" i="8"/>
  <c r="B262" i="8"/>
  <c r="B263" i="8"/>
  <c r="B264" i="8"/>
  <c r="G264" i="8" s="1"/>
  <c r="B265" i="8"/>
  <c r="B266" i="8"/>
  <c r="G266" i="8" s="1"/>
  <c r="B267" i="8"/>
  <c r="B268" i="8"/>
  <c r="G268" i="8" s="1"/>
  <c r="B269" i="8"/>
  <c r="B270" i="8"/>
  <c r="G270" i="8" s="1"/>
  <c r="B271" i="8"/>
  <c r="G271" i="8" s="1"/>
  <c r="B272" i="8"/>
  <c r="G272" i="8" s="1"/>
  <c r="B273" i="8"/>
  <c r="B274" i="8"/>
  <c r="F274" i="8" s="1"/>
  <c r="B275" i="8"/>
  <c r="G275" i="8" s="1"/>
  <c r="B276" i="8"/>
  <c r="G276" i="8" s="1"/>
  <c r="B277" i="8"/>
  <c r="B278" i="8"/>
  <c r="F278" i="8" s="1"/>
  <c r="B279" i="8"/>
  <c r="B280" i="8"/>
  <c r="G280" i="8" s="1"/>
  <c r="B281" i="8"/>
  <c r="B282" i="8"/>
  <c r="G282" i="8" s="1"/>
  <c r="B283" i="8"/>
  <c r="B284" i="8"/>
  <c r="G284" i="8" s="1"/>
  <c r="B285" i="8"/>
  <c r="B286" i="8"/>
  <c r="G286" i="8" s="1"/>
  <c r="B287" i="8"/>
  <c r="B288" i="8"/>
  <c r="G288" i="8" s="1"/>
  <c r="B289" i="8"/>
  <c r="B290" i="8"/>
  <c r="B291" i="8"/>
  <c r="B292" i="8"/>
  <c r="G292" i="8" s="1"/>
  <c r="B293" i="8"/>
  <c r="B294" i="8"/>
  <c r="F294" i="8" s="1"/>
  <c r="B295" i="8"/>
  <c r="B296" i="8"/>
  <c r="G296" i="8" s="1"/>
  <c r="B297" i="8"/>
  <c r="B298" i="8"/>
  <c r="F298" i="8" s="1"/>
  <c r="B299" i="8"/>
  <c r="B300" i="8"/>
  <c r="G300" i="8" s="1"/>
  <c r="B301" i="8"/>
  <c r="B302" i="8"/>
  <c r="G302" i="8" s="1"/>
  <c r="B303" i="8"/>
  <c r="B304" i="8"/>
  <c r="G304" i="8" s="1"/>
  <c r="B305" i="8"/>
  <c r="B306" i="8"/>
  <c r="B307" i="8"/>
  <c r="B308" i="8"/>
  <c r="G308" i="8" s="1"/>
  <c r="B309" i="8"/>
  <c r="B310" i="8"/>
  <c r="B311" i="8"/>
  <c r="B312" i="8"/>
  <c r="G312" i="8" s="1"/>
  <c r="B313" i="8"/>
  <c r="B314" i="8"/>
  <c r="G314" i="8" s="1"/>
  <c r="B315" i="8"/>
  <c r="B316" i="8"/>
  <c r="G316" i="8" s="1"/>
  <c r="B317" i="8"/>
  <c r="B318" i="8"/>
  <c r="G318" i="8" s="1"/>
  <c r="B319" i="8"/>
  <c r="B320" i="8"/>
  <c r="G320" i="8" s="1"/>
  <c r="B321" i="8"/>
  <c r="B322" i="8"/>
  <c r="F322" i="8" s="1"/>
  <c r="B323" i="8"/>
  <c r="B324" i="8"/>
  <c r="G324" i="8" s="1"/>
  <c r="B325" i="8"/>
  <c r="B326" i="8"/>
  <c r="B327" i="8"/>
  <c r="B328" i="8"/>
  <c r="G328" i="8" s="1"/>
  <c r="B329" i="8"/>
  <c r="B330" i="8"/>
  <c r="G330" i="8" s="1"/>
  <c r="B331" i="8"/>
  <c r="B332" i="8"/>
  <c r="G332" i="8" s="1"/>
  <c r="B333" i="8"/>
  <c r="B334" i="8"/>
  <c r="G334" i="8" s="1"/>
  <c r="B335" i="8"/>
  <c r="B336" i="8"/>
  <c r="F336" i="8" s="1"/>
  <c r="B337" i="8"/>
  <c r="B338" i="8"/>
  <c r="F338" i="8" s="1"/>
  <c r="B339" i="8"/>
  <c r="B340" i="8"/>
  <c r="G340" i="8" s="1"/>
  <c r="B341" i="8"/>
  <c r="B342" i="8"/>
  <c r="B343" i="8"/>
  <c r="B344" i="8"/>
  <c r="B345" i="8"/>
  <c r="B346" i="8"/>
  <c r="G346" i="8" s="1"/>
  <c r="B347" i="8"/>
  <c r="B348" i="8"/>
  <c r="B349" i="8"/>
  <c r="B350" i="8"/>
  <c r="G350" i="8" s="1"/>
  <c r="B351" i="8"/>
  <c r="B352" i="8"/>
  <c r="G352" i="8" s="1"/>
  <c r="B353" i="8"/>
  <c r="B354" i="8"/>
  <c r="B355" i="8"/>
  <c r="B356" i="8"/>
  <c r="B357" i="8"/>
  <c r="B358" i="8"/>
  <c r="B359" i="8"/>
  <c r="B360" i="8"/>
  <c r="B361" i="8"/>
  <c r="B362" i="8"/>
  <c r="G362" i="8" s="1"/>
  <c r="B363" i="8"/>
  <c r="B364" i="8"/>
  <c r="B365" i="8"/>
  <c r="B366" i="8"/>
  <c r="G366" i="8" s="1"/>
  <c r="B367" i="8"/>
  <c r="B368" i="8"/>
  <c r="F368" i="8" s="1"/>
  <c r="B369" i="8"/>
  <c r="B370" i="8"/>
  <c r="B371" i="8"/>
  <c r="B372" i="8"/>
  <c r="B373" i="8"/>
  <c r="B374" i="8"/>
  <c r="F374" i="8" s="1"/>
  <c r="B375" i="8"/>
  <c r="B376" i="8"/>
  <c r="G376" i="8" s="1"/>
  <c r="B377" i="8"/>
  <c r="B378" i="8"/>
  <c r="G378" i="8" s="1"/>
  <c r="B379" i="8"/>
  <c r="B380" i="8"/>
  <c r="B381" i="8"/>
  <c r="B382" i="8"/>
  <c r="G382" i="8" s="1"/>
  <c r="B383" i="8"/>
  <c r="B384" i="8"/>
  <c r="G384" i="8" s="1"/>
  <c r="B385" i="8"/>
  <c r="B386" i="8"/>
  <c r="B387" i="8"/>
  <c r="B388" i="8"/>
  <c r="B389" i="8"/>
  <c r="B390" i="8"/>
  <c r="F390" i="8" s="1"/>
  <c r="B391" i="8"/>
  <c r="B392" i="8"/>
  <c r="G392" i="8" s="1"/>
  <c r="B393" i="8"/>
  <c r="B394" i="8"/>
  <c r="G394" i="8" s="1"/>
  <c r="B395" i="8"/>
  <c r="B396" i="8"/>
  <c r="B397" i="8"/>
  <c r="B398" i="8"/>
  <c r="G398" i="8" s="1"/>
  <c r="B399" i="8"/>
  <c r="B400" i="8"/>
  <c r="F400" i="8" s="1"/>
  <c r="B401" i="8"/>
  <c r="B402" i="8"/>
  <c r="F402" i="8" s="1"/>
  <c r="B403" i="8"/>
  <c r="B404" i="8"/>
  <c r="B405" i="8"/>
  <c r="B406" i="8"/>
  <c r="B407" i="8"/>
  <c r="B408" i="8"/>
  <c r="G408" i="8" s="1"/>
  <c r="B409" i="8"/>
  <c r="B410" i="8"/>
  <c r="G410" i="8" s="1"/>
  <c r="B411" i="8"/>
  <c r="B412" i="8"/>
  <c r="G412" i="8" s="1"/>
  <c r="B413" i="8"/>
  <c r="B414" i="8"/>
  <c r="G414" i="8" s="1"/>
  <c r="B415" i="8"/>
  <c r="B416" i="8"/>
  <c r="F416" i="8" s="1"/>
  <c r="B417" i="8"/>
  <c r="B418" i="8"/>
  <c r="F418" i="8" s="1"/>
  <c r="B419" i="8"/>
  <c r="B420" i="8"/>
  <c r="G420" i="8" s="1"/>
  <c r="B421" i="8"/>
  <c r="B422" i="8"/>
  <c r="B423" i="8"/>
  <c r="B424" i="8"/>
  <c r="G424" i="8" s="1"/>
  <c r="B425" i="8"/>
  <c r="B426" i="8"/>
  <c r="G426" i="8" s="1"/>
  <c r="B427" i="8"/>
  <c r="B428" i="8"/>
  <c r="B429" i="8"/>
  <c r="B430" i="8"/>
  <c r="G430" i="8" s="1"/>
  <c r="B431" i="8"/>
  <c r="B432" i="8"/>
  <c r="F432" i="8" s="1"/>
  <c r="B433" i="8"/>
  <c r="B434" i="8"/>
  <c r="B435" i="8"/>
  <c r="B436" i="8"/>
  <c r="B437" i="8"/>
  <c r="B438" i="8"/>
  <c r="F438" i="8" s="1"/>
  <c r="B439" i="8"/>
  <c r="B440" i="8"/>
  <c r="G440" i="8" s="1"/>
  <c r="B441" i="8"/>
  <c r="B442" i="8"/>
  <c r="G442" i="8" s="1"/>
  <c r="B443" i="8"/>
  <c r="B444" i="8"/>
  <c r="B445" i="8"/>
  <c r="G445" i="8" s="1"/>
  <c r="B446" i="8"/>
  <c r="G446" i="8" s="1"/>
  <c r="B447" i="8"/>
  <c r="B448" i="8"/>
  <c r="G448" i="8" s="1"/>
  <c r="B449" i="8"/>
  <c r="G449" i="8" s="1"/>
  <c r="B450" i="8"/>
  <c r="G450" i="8" s="1"/>
  <c r="B451" i="8"/>
  <c r="B452" i="8"/>
  <c r="B453" i="8"/>
  <c r="G453" i="8" s="1"/>
  <c r="B454" i="8"/>
  <c r="F454" i="8" s="1"/>
  <c r="B455" i="8"/>
  <c r="B456" i="8"/>
  <c r="G456" i="8" s="1"/>
  <c r="B457" i="8"/>
  <c r="G457" i="8" s="1"/>
  <c r="B458" i="8"/>
  <c r="G458" i="8" s="1"/>
  <c r="B459" i="8"/>
  <c r="B460" i="8"/>
  <c r="B461" i="8"/>
  <c r="G461" i="8" s="1"/>
  <c r="B462" i="8"/>
  <c r="G462" i="8" s="1"/>
  <c r="B463" i="8"/>
  <c r="B464" i="8"/>
  <c r="B465" i="8"/>
  <c r="G465" i="8" s="1"/>
  <c r="B466" i="8"/>
  <c r="F466" i="8" s="1"/>
  <c r="B467" i="8"/>
  <c r="B468" i="8"/>
  <c r="B469" i="8"/>
  <c r="G469" i="8" s="1"/>
  <c r="B470" i="8"/>
  <c r="G470" i="8" s="1"/>
  <c r="B471" i="8"/>
  <c r="B472" i="8"/>
  <c r="B473" i="8"/>
  <c r="G473" i="8" s="1"/>
  <c r="B474" i="8"/>
  <c r="G474" i="8" s="1"/>
  <c r="B4" i="8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4" i="7"/>
  <c r="G25" i="7"/>
  <c r="E146" i="7"/>
  <c r="D146" i="7"/>
  <c r="F37" i="7"/>
  <c r="B5" i="7"/>
  <c r="G5" i="7" s="1"/>
  <c r="B6" i="7"/>
  <c r="G6" i="7" s="1"/>
  <c r="B7" i="7"/>
  <c r="B8" i="7"/>
  <c r="B9" i="7"/>
  <c r="G9" i="7" s="1"/>
  <c r="B10" i="7"/>
  <c r="F10" i="7" s="1"/>
  <c r="B11" i="7"/>
  <c r="B12" i="7"/>
  <c r="B13" i="7"/>
  <c r="G13" i="7" s="1"/>
  <c r="B14" i="7"/>
  <c r="G14" i="7" s="1"/>
  <c r="B15" i="7"/>
  <c r="B16" i="7"/>
  <c r="B17" i="7"/>
  <c r="G17" i="7" s="1"/>
  <c r="B18" i="7"/>
  <c r="F18" i="7" s="1"/>
  <c r="B19" i="7"/>
  <c r="B20" i="7"/>
  <c r="B21" i="7"/>
  <c r="F21" i="7" s="1"/>
  <c r="B22" i="7"/>
  <c r="G22" i="7" s="1"/>
  <c r="B23" i="7"/>
  <c r="B24" i="7"/>
  <c r="B25" i="7"/>
  <c r="F25" i="7" s="1"/>
  <c r="B26" i="7"/>
  <c r="F26" i="7" s="1"/>
  <c r="B27" i="7"/>
  <c r="B28" i="7"/>
  <c r="B29" i="7"/>
  <c r="F29" i="7" s="1"/>
  <c r="B30" i="7"/>
  <c r="G30" i="7" s="1"/>
  <c r="B31" i="7"/>
  <c r="B32" i="7"/>
  <c r="B33" i="7"/>
  <c r="G33" i="7" s="1"/>
  <c r="B34" i="7"/>
  <c r="F34" i="7" s="1"/>
  <c r="B35" i="7"/>
  <c r="B36" i="7"/>
  <c r="B37" i="7"/>
  <c r="G37" i="7" s="1"/>
  <c r="B38" i="7"/>
  <c r="G38" i="7" s="1"/>
  <c r="B39" i="7"/>
  <c r="B40" i="7"/>
  <c r="B41" i="7"/>
  <c r="G41" i="7" s="1"/>
  <c r="B42" i="7"/>
  <c r="F42" i="7" s="1"/>
  <c r="B43" i="7"/>
  <c r="B44" i="7"/>
  <c r="B45" i="7"/>
  <c r="F45" i="7" s="1"/>
  <c r="B46" i="7"/>
  <c r="G46" i="7" s="1"/>
  <c r="B47" i="7"/>
  <c r="B48" i="7"/>
  <c r="B49" i="7"/>
  <c r="G49" i="7" s="1"/>
  <c r="B50" i="7"/>
  <c r="F50" i="7" s="1"/>
  <c r="B51" i="7"/>
  <c r="B52" i="7"/>
  <c r="B53" i="7"/>
  <c r="F53" i="7" s="1"/>
  <c r="B54" i="7"/>
  <c r="G54" i="7" s="1"/>
  <c r="B55" i="7"/>
  <c r="B56" i="7"/>
  <c r="B57" i="7"/>
  <c r="F57" i="7" s="1"/>
  <c r="B58" i="7"/>
  <c r="F58" i="7" s="1"/>
  <c r="B59" i="7"/>
  <c r="G59" i="7" s="1"/>
  <c r="B60" i="7"/>
  <c r="B61" i="7"/>
  <c r="F61" i="7" s="1"/>
  <c r="B62" i="7"/>
  <c r="F62" i="7" s="1"/>
  <c r="B63" i="7"/>
  <c r="G63" i="7" s="1"/>
  <c r="B64" i="7"/>
  <c r="G64" i="7" s="1"/>
  <c r="B65" i="7"/>
  <c r="F65" i="7" s="1"/>
  <c r="B66" i="7"/>
  <c r="F66" i="7" s="1"/>
  <c r="B67" i="7"/>
  <c r="G67" i="7" s="1"/>
  <c r="B68" i="7"/>
  <c r="G68" i="7" s="1"/>
  <c r="B69" i="7"/>
  <c r="G69" i="7" s="1"/>
  <c r="B70" i="7"/>
  <c r="F70" i="7" s="1"/>
  <c r="B71" i="7"/>
  <c r="G71" i="7" s="1"/>
  <c r="B72" i="7"/>
  <c r="G72" i="7" s="1"/>
  <c r="B73" i="7"/>
  <c r="G73" i="7" s="1"/>
  <c r="B74" i="7"/>
  <c r="F74" i="7" s="1"/>
  <c r="B75" i="7"/>
  <c r="G75" i="7" s="1"/>
  <c r="B76" i="7"/>
  <c r="G76" i="7" s="1"/>
  <c r="B77" i="7"/>
  <c r="F77" i="7" s="1"/>
  <c r="B78" i="7"/>
  <c r="F78" i="7" s="1"/>
  <c r="B79" i="7"/>
  <c r="G79" i="7" s="1"/>
  <c r="B80" i="7"/>
  <c r="G80" i="7" s="1"/>
  <c r="B81" i="7"/>
  <c r="G81" i="7" s="1"/>
  <c r="B82" i="7"/>
  <c r="F82" i="7" s="1"/>
  <c r="B83" i="7"/>
  <c r="G83" i="7" s="1"/>
  <c r="B84" i="7"/>
  <c r="G84" i="7" s="1"/>
  <c r="B85" i="7"/>
  <c r="G85" i="7" s="1"/>
  <c r="B86" i="7"/>
  <c r="F86" i="7" s="1"/>
  <c r="B87" i="7"/>
  <c r="G87" i="7" s="1"/>
  <c r="B88" i="7"/>
  <c r="G88" i="7" s="1"/>
  <c r="B89" i="7"/>
  <c r="F89" i="7" s="1"/>
  <c r="B90" i="7"/>
  <c r="F90" i="7" s="1"/>
  <c r="B91" i="7"/>
  <c r="G91" i="7" s="1"/>
  <c r="B92" i="7"/>
  <c r="G92" i="7" s="1"/>
  <c r="B93" i="7"/>
  <c r="F93" i="7" s="1"/>
  <c r="B94" i="7"/>
  <c r="F94" i="7" s="1"/>
  <c r="B95" i="7"/>
  <c r="G95" i="7" s="1"/>
  <c r="B96" i="7"/>
  <c r="G96" i="7" s="1"/>
  <c r="B97" i="7"/>
  <c r="F97" i="7" s="1"/>
  <c r="B98" i="7"/>
  <c r="F98" i="7" s="1"/>
  <c r="B99" i="7"/>
  <c r="G99" i="7" s="1"/>
  <c r="B100" i="7"/>
  <c r="G100" i="7" s="1"/>
  <c r="B101" i="7"/>
  <c r="G101" i="7" s="1"/>
  <c r="B102" i="7"/>
  <c r="F102" i="7" s="1"/>
  <c r="B103" i="7"/>
  <c r="G103" i="7" s="1"/>
  <c r="B104" i="7"/>
  <c r="G104" i="7" s="1"/>
  <c r="B105" i="7"/>
  <c r="G105" i="7" s="1"/>
  <c r="B106" i="7"/>
  <c r="F106" i="7" s="1"/>
  <c r="B107" i="7"/>
  <c r="G107" i="7" s="1"/>
  <c r="B108" i="7"/>
  <c r="G108" i="7" s="1"/>
  <c r="B109" i="7"/>
  <c r="F109" i="7" s="1"/>
  <c r="B110" i="7"/>
  <c r="F110" i="7" s="1"/>
  <c r="B111" i="7"/>
  <c r="G111" i="7" s="1"/>
  <c r="B112" i="7"/>
  <c r="G112" i="7" s="1"/>
  <c r="B113" i="7"/>
  <c r="G113" i="7" s="1"/>
  <c r="B114" i="7"/>
  <c r="F114" i="7" s="1"/>
  <c r="B115" i="7"/>
  <c r="G115" i="7" s="1"/>
  <c r="B116" i="7"/>
  <c r="G116" i="7" s="1"/>
  <c r="B117" i="7"/>
  <c r="G117" i="7" s="1"/>
  <c r="B118" i="7"/>
  <c r="F118" i="7" s="1"/>
  <c r="B119" i="7"/>
  <c r="G119" i="7" s="1"/>
  <c r="B120" i="7"/>
  <c r="G120" i="7" s="1"/>
  <c r="B121" i="7"/>
  <c r="F121" i="7" s="1"/>
  <c r="B122" i="7"/>
  <c r="F122" i="7" s="1"/>
  <c r="B123" i="7"/>
  <c r="G123" i="7" s="1"/>
  <c r="B124" i="7"/>
  <c r="G124" i="7" s="1"/>
  <c r="B125" i="7"/>
  <c r="F125" i="7" s="1"/>
  <c r="B126" i="7"/>
  <c r="F126" i="7" s="1"/>
  <c r="B127" i="7"/>
  <c r="G127" i="7" s="1"/>
  <c r="B128" i="7"/>
  <c r="G128" i="7" s="1"/>
  <c r="B129" i="7"/>
  <c r="F129" i="7" s="1"/>
  <c r="B130" i="7"/>
  <c r="F130" i="7" s="1"/>
  <c r="B131" i="7"/>
  <c r="G131" i="7" s="1"/>
  <c r="B132" i="7"/>
  <c r="G132" i="7" s="1"/>
  <c r="B133" i="7"/>
  <c r="G133" i="7" s="1"/>
  <c r="B134" i="7"/>
  <c r="F134" i="7" s="1"/>
  <c r="B135" i="7"/>
  <c r="G135" i="7" s="1"/>
  <c r="B136" i="7"/>
  <c r="G136" i="7" s="1"/>
  <c r="B137" i="7"/>
  <c r="G137" i="7" s="1"/>
  <c r="B138" i="7"/>
  <c r="F138" i="7" s="1"/>
  <c r="B139" i="7"/>
  <c r="G139" i="7" s="1"/>
  <c r="B140" i="7"/>
  <c r="G140" i="7" s="1"/>
  <c r="B141" i="7"/>
  <c r="F141" i="7" s="1"/>
  <c r="B142" i="7"/>
  <c r="F142" i="7" s="1"/>
  <c r="B143" i="7"/>
  <c r="G143" i="7" s="1"/>
  <c r="B144" i="7"/>
  <c r="G144" i="7" s="1"/>
  <c r="B145" i="7"/>
  <c r="G145" i="7" s="1"/>
  <c r="B146" i="7"/>
  <c r="B4" i="7"/>
  <c r="F4" i="7" s="1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J191" i="6"/>
  <c r="J192" i="6"/>
  <c r="J193" i="6"/>
  <c r="J194" i="6"/>
  <c r="J195" i="6"/>
  <c r="J196" i="6"/>
  <c r="J197" i="6"/>
  <c r="J198" i="6"/>
  <c r="J199" i="6"/>
  <c r="J200" i="6"/>
  <c r="J201" i="6"/>
  <c r="J202" i="6"/>
  <c r="J203" i="6"/>
  <c r="J204" i="6"/>
  <c r="J205" i="6"/>
  <c r="J206" i="6"/>
  <c r="J207" i="6"/>
  <c r="J208" i="6"/>
  <c r="J209" i="6"/>
  <c r="J210" i="6"/>
  <c r="J211" i="6"/>
  <c r="J212" i="6"/>
  <c r="J213" i="6"/>
  <c r="J214" i="6"/>
  <c r="J215" i="6"/>
  <c r="J216" i="6"/>
  <c r="J217" i="6"/>
  <c r="J218" i="6"/>
  <c r="J219" i="6"/>
  <c r="J220" i="6"/>
  <c r="J221" i="6"/>
  <c r="J222" i="6"/>
  <c r="J223" i="6"/>
  <c r="J224" i="6"/>
  <c r="J225" i="6"/>
  <c r="J226" i="6"/>
  <c r="J227" i="6"/>
  <c r="J228" i="6"/>
  <c r="J229" i="6"/>
  <c r="J230" i="6"/>
  <c r="J231" i="6"/>
  <c r="J232" i="6"/>
  <c r="J233" i="6"/>
  <c r="J234" i="6"/>
  <c r="J235" i="6"/>
  <c r="J236" i="6"/>
  <c r="J237" i="6"/>
  <c r="J238" i="6"/>
  <c r="J239" i="6"/>
  <c r="J240" i="6"/>
  <c r="J241" i="6"/>
  <c r="J242" i="6"/>
  <c r="J243" i="6"/>
  <c r="J244" i="6"/>
  <c r="J245" i="6"/>
  <c r="J246" i="6"/>
  <c r="J247" i="6"/>
  <c r="J248" i="6"/>
  <c r="J249" i="6"/>
  <c r="J250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68" i="6"/>
  <c r="J269" i="6"/>
  <c r="J270" i="6"/>
  <c r="J271" i="6"/>
  <c r="J272" i="6"/>
  <c r="J273" i="6"/>
  <c r="J274" i="6"/>
  <c r="J275" i="6"/>
  <c r="J276" i="6"/>
  <c r="J277" i="6"/>
  <c r="J278" i="6"/>
  <c r="J279" i="6"/>
  <c r="J280" i="6"/>
  <c r="J281" i="6"/>
  <c r="J282" i="6"/>
  <c r="J283" i="6"/>
  <c r="J284" i="6"/>
  <c r="J285" i="6"/>
  <c r="J286" i="6"/>
  <c r="J287" i="6"/>
  <c r="J288" i="6"/>
  <c r="J289" i="6"/>
  <c r="J290" i="6"/>
  <c r="J291" i="6"/>
  <c r="J292" i="6"/>
  <c r="J293" i="6"/>
  <c r="J294" i="6"/>
  <c r="J295" i="6"/>
  <c r="J296" i="6"/>
  <c r="J297" i="6"/>
  <c r="J298" i="6"/>
  <c r="J299" i="6"/>
  <c r="J300" i="6"/>
  <c r="J301" i="6"/>
  <c r="J302" i="6"/>
  <c r="J303" i="6"/>
  <c r="J304" i="6"/>
  <c r="J305" i="6"/>
  <c r="J306" i="6"/>
  <c r="J307" i="6"/>
  <c r="J308" i="6"/>
  <c r="J309" i="6"/>
  <c r="J310" i="6"/>
  <c r="J311" i="6"/>
  <c r="J312" i="6"/>
  <c r="J313" i="6"/>
  <c r="J314" i="6"/>
  <c r="J315" i="6"/>
  <c r="J316" i="6"/>
  <c r="J4" i="6"/>
  <c r="B5" i="6"/>
  <c r="B6" i="6"/>
  <c r="B7" i="6"/>
  <c r="G7" i="6" s="1"/>
  <c r="B8" i="6"/>
  <c r="B9" i="6"/>
  <c r="F9" i="6" s="1"/>
  <c r="B10" i="6"/>
  <c r="B11" i="6"/>
  <c r="G11" i="6" s="1"/>
  <c r="B12" i="6"/>
  <c r="B13" i="6"/>
  <c r="F13" i="6" s="1"/>
  <c r="B14" i="6"/>
  <c r="B15" i="6"/>
  <c r="G15" i="6" s="1"/>
  <c r="B16" i="6"/>
  <c r="B17" i="6"/>
  <c r="B18" i="6"/>
  <c r="B19" i="6"/>
  <c r="G19" i="6" s="1"/>
  <c r="B20" i="6"/>
  <c r="B21" i="6"/>
  <c r="B22" i="6"/>
  <c r="B23" i="6"/>
  <c r="G23" i="6" s="1"/>
  <c r="B24" i="6"/>
  <c r="B25" i="6"/>
  <c r="F25" i="6" s="1"/>
  <c r="B26" i="6"/>
  <c r="B27" i="6"/>
  <c r="G27" i="6" s="1"/>
  <c r="B28" i="6"/>
  <c r="B29" i="6"/>
  <c r="F29" i="6" s="1"/>
  <c r="B30" i="6"/>
  <c r="B31" i="6"/>
  <c r="G31" i="6" s="1"/>
  <c r="B32" i="6"/>
  <c r="B33" i="6"/>
  <c r="B34" i="6"/>
  <c r="B35" i="6"/>
  <c r="G35" i="6" s="1"/>
  <c r="B36" i="6"/>
  <c r="B37" i="6"/>
  <c r="B38" i="6"/>
  <c r="B39" i="6"/>
  <c r="G39" i="6" s="1"/>
  <c r="B40" i="6"/>
  <c r="B41" i="6"/>
  <c r="F41" i="6" s="1"/>
  <c r="B42" i="6"/>
  <c r="B43" i="6"/>
  <c r="G43" i="6" s="1"/>
  <c r="B44" i="6"/>
  <c r="B45" i="6"/>
  <c r="B46" i="6"/>
  <c r="B47" i="6"/>
  <c r="G47" i="6" s="1"/>
  <c r="B48" i="6"/>
  <c r="B49" i="6"/>
  <c r="B50" i="6"/>
  <c r="B51" i="6"/>
  <c r="G51" i="6" s="1"/>
  <c r="B52" i="6"/>
  <c r="B53" i="6"/>
  <c r="B54" i="6"/>
  <c r="B55" i="6"/>
  <c r="G55" i="6" s="1"/>
  <c r="B56" i="6"/>
  <c r="B57" i="6"/>
  <c r="F57" i="6" s="1"/>
  <c r="B58" i="6"/>
  <c r="B59" i="6"/>
  <c r="G59" i="6" s="1"/>
  <c r="B60" i="6"/>
  <c r="B61" i="6"/>
  <c r="B62" i="6"/>
  <c r="F62" i="6" s="1"/>
  <c r="B63" i="6"/>
  <c r="G63" i="6" s="1"/>
  <c r="B64" i="6"/>
  <c r="B65" i="6"/>
  <c r="B66" i="6"/>
  <c r="B67" i="6"/>
  <c r="G67" i="6" s="1"/>
  <c r="B68" i="6"/>
  <c r="B69" i="6"/>
  <c r="B70" i="6"/>
  <c r="B71" i="6"/>
  <c r="G71" i="6" s="1"/>
  <c r="B72" i="6"/>
  <c r="B73" i="6"/>
  <c r="B74" i="6"/>
  <c r="B75" i="6"/>
  <c r="B76" i="6"/>
  <c r="B77" i="6"/>
  <c r="F77" i="6" s="1"/>
  <c r="B78" i="6"/>
  <c r="F78" i="6" s="1"/>
  <c r="B79" i="6"/>
  <c r="G79" i="6" s="1"/>
  <c r="B80" i="6"/>
  <c r="B81" i="6"/>
  <c r="B82" i="6"/>
  <c r="B83" i="6"/>
  <c r="B84" i="6"/>
  <c r="B85" i="6"/>
  <c r="B86" i="6"/>
  <c r="B87" i="6"/>
  <c r="G87" i="6" s="1"/>
  <c r="B88" i="6"/>
  <c r="B89" i="6"/>
  <c r="F89" i="6" s="1"/>
  <c r="B90" i="6"/>
  <c r="B91" i="6"/>
  <c r="B92" i="6"/>
  <c r="B93" i="6"/>
  <c r="B94" i="6"/>
  <c r="F94" i="6" s="1"/>
  <c r="B95" i="6"/>
  <c r="G95" i="6" s="1"/>
  <c r="B96" i="6"/>
  <c r="B97" i="6"/>
  <c r="B98" i="6"/>
  <c r="C98" i="6" s="1"/>
  <c r="K98" i="6" s="1"/>
  <c r="B99" i="6"/>
  <c r="B100" i="6"/>
  <c r="B101" i="6"/>
  <c r="B102" i="6"/>
  <c r="B103" i="6"/>
  <c r="G103" i="6" s="1"/>
  <c r="B104" i="6"/>
  <c r="B105" i="6"/>
  <c r="F105" i="6" s="1"/>
  <c r="B106" i="6"/>
  <c r="B107" i="6"/>
  <c r="B108" i="6"/>
  <c r="B109" i="6"/>
  <c r="B110" i="6"/>
  <c r="F110" i="6" s="1"/>
  <c r="B111" i="6"/>
  <c r="G111" i="6" s="1"/>
  <c r="B112" i="6"/>
  <c r="B113" i="6"/>
  <c r="B114" i="6"/>
  <c r="B115" i="6"/>
  <c r="B116" i="6"/>
  <c r="B117" i="6"/>
  <c r="B118" i="6"/>
  <c r="B119" i="6"/>
  <c r="G119" i="6" s="1"/>
  <c r="B120" i="6"/>
  <c r="B121" i="6"/>
  <c r="F121" i="6" s="1"/>
  <c r="B122" i="6"/>
  <c r="B123" i="6"/>
  <c r="B124" i="6"/>
  <c r="B125" i="6"/>
  <c r="B126" i="6"/>
  <c r="F126" i="6" s="1"/>
  <c r="B127" i="6"/>
  <c r="G127" i="6" s="1"/>
  <c r="B128" i="6"/>
  <c r="B129" i="6"/>
  <c r="B130" i="6"/>
  <c r="B131" i="6"/>
  <c r="B132" i="6"/>
  <c r="B133" i="6"/>
  <c r="B134" i="6"/>
  <c r="B135" i="6"/>
  <c r="G135" i="6" s="1"/>
  <c r="B136" i="6"/>
  <c r="B137" i="6"/>
  <c r="F137" i="6" s="1"/>
  <c r="B138" i="6"/>
  <c r="B139" i="6"/>
  <c r="B140" i="6"/>
  <c r="B141" i="6"/>
  <c r="B142" i="6"/>
  <c r="F142" i="6" s="1"/>
  <c r="B143" i="6"/>
  <c r="G143" i="6" s="1"/>
  <c r="B144" i="6"/>
  <c r="B145" i="6"/>
  <c r="B146" i="6"/>
  <c r="B147" i="6"/>
  <c r="B148" i="6"/>
  <c r="B149" i="6"/>
  <c r="B150" i="6"/>
  <c r="B151" i="6"/>
  <c r="G151" i="6" s="1"/>
  <c r="B152" i="6"/>
  <c r="B153" i="6"/>
  <c r="F153" i="6" s="1"/>
  <c r="B154" i="6"/>
  <c r="B155" i="6"/>
  <c r="B156" i="6"/>
  <c r="B157" i="6"/>
  <c r="B158" i="6"/>
  <c r="F158" i="6" s="1"/>
  <c r="B159" i="6"/>
  <c r="G159" i="6" s="1"/>
  <c r="B160" i="6"/>
  <c r="B161" i="6"/>
  <c r="B162" i="6"/>
  <c r="B163" i="6"/>
  <c r="B164" i="6"/>
  <c r="B165" i="6"/>
  <c r="B166" i="6"/>
  <c r="B167" i="6"/>
  <c r="G167" i="6" s="1"/>
  <c r="B168" i="6"/>
  <c r="B169" i="6"/>
  <c r="F169" i="6" s="1"/>
  <c r="B170" i="6"/>
  <c r="B171" i="6"/>
  <c r="F171" i="6" s="1"/>
  <c r="B172" i="6"/>
  <c r="B173" i="6"/>
  <c r="B174" i="6"/>
  <c r="F174" i="6" s="1"/>
  <c r="B175" i="6"/>
  <c r="G175" i="6" s="1"/>
  <c r="B176" i="6"/>
  <c r="B177" i="6"/>
  <c r="B178" i="6"/>
  <c r="B179" i="6"/>
  <c r="B180" i="6"/>
  <c r="B181" i="6"/>
  <c r="B182" i="6"/>
  <c r="B183" i="6"/>
  <c r="G183" i="6" s="1"/>
  <c r="B184" i="6"/>
  <c r="G184" i="6" s="1"/>
  <c r="B185" i="6"/>
  <c r="B186" i="6"/>
  <c r="B187" i="6"/>
  <c r="B188" i="6"/>
  <c r="G188" i="6" s="1"/>
  <c r="B189" i="6"/>
  <c r="B190" i="6"/>
  <c r="B191" i="6"/>
  <c r="G191" i="6" s="1"/>
  <c r="B192" i="6"/>
  <c r="G192" i="6" s="1"/>
  <c r="B193" i="6"/>
  <c r="B194" i="6"/>
  <c r="B195" i="6"/>
  <c r="B196" i="6"/>
  <c r="G196" i="6" s="1"/>
  <c r="B197" i="6"/>
  <c r="B198" i="6"/>
  <c r="B199" i="6"/>
  <c r="G199" i="6" s="1"/>
  <c r="B200" i="6"/>
  <c r="G200" i="6" s="1"/>
  <c r="B201" i="6"/>
  <c r="B202" i="6"/>
  <c r="B203" i="6"/>
  <c r="B204" i="6"/>
  <c r="G204" i="6" s="1"/>
  <c r="B205" i="6"/>
  <c r="B206" i="6"/>
  <c r="B207" i="6"/>
  <c r="G207" i="6" s="1"/>
  <c r="B208" i="6"/>
  <c r="G208" i="6" s="1"/>
  <c r="B209" i="6"/>
  <c r="B210" i="6"/>
  <c r="B211" i="6"/>
  <c r="B212" i="6"/>
  <c r="G212" i="6" s="1"/>
  <c r="B213" i="6"/>
  <c r="B214" i="6"/>
  <c r="B215" i="6"/>
  <c r="G215" i="6" s="1"/>
  <c r="B216" i="6"/>
  <c r="G216" i="6" s="1"/>
  <c r="B217" i="6"/>
  <c r="B218" i="6"/>
  <c r="B219" i="6"/>
  <c r="C219" i="6" s="1"/>
  <c r="K219" i="6" s="1"/>
  <c r="B220" i="6"/>
  <c r="G220" i="6" s="1"/>
  <c r="B221" i="6"/>
  <c r="B222" i="6"/>
  <c r="B223" i="6"/>
  <c r="G223" i="6" s="1"/>
  <c r="B224" i="6"/>
  <c r="G224" i="6" s="1"/>
  <c r="B225" i="6"/>
  <c r="B226" i="6"/>
  <c r="B227" i="6"/>
  <c r="C227" i="6" s="1"/>
  <c r="K227" i="6" s="1"/>
  <c r="B228" i="6"/>
  <c r="G228" i="6" s="1"/>
  <c r="B229" i="6"/>
  <c r="B230" i="6"/>
  <c r="B231" i="6"/>
  <c r="G231" i="6" s="1"/>
  <c r="B232" i="6"/>
  <c r="G232" i="6" s="1"/>
  <c r="B233" i="6"/>
  <c r="B234" i="6"/>
  <c r="B235" i="6"/>
  <c r="C235" i="6" s="1"/>
  <c r="K235" i="6" s="1"/>
  <c r="B236" i="6"/>
  <c r="G236" i="6" s="1"/>
  <c r="B237" i="6"/>
  <c r="B238" i="6"/>
  <c r="B239" i="6"/>
  <c r="G239" i="6" s="1"/>
  <c r="B240" i="6"/>
  <c r="G240" i="6" s="1"/>
  <c r="B241" i="6"/>
  <c r="B242" i="6"/>
  <c r="B243" i="6"/>
  <c r="C243" i="6" s="1"/>
  <c r="K243" i="6" s="1"/>
  <c r="B244" i="6"/>
  <c r="G244" i="6" s="1"/>
  <c r="B245" i="6"/>
  <c r="B246" i="6"/>
  <c r="B247" i="6"/>
  <c r="G247" i="6" s="1"/>
  <c r="B248" i="6"/>
  <c r="G248" i="6" s="1"/>
  <c r="B249" i="6"/>
  <c r="B250" i="6"/>
  <c r="B251" i="6"/>
  <c r="C251" i="6" s="1"/>
  <c r="K251" i="6" s="1"/>
  <c r="B252" i="6"/>
  <c r="G252" i="6" s="1"/>
  <c r="B253" i="6"/>
  <c r="B254" i="6"/>
  <c r="B255" i="6"/>
  <c r="G255" i="6" s="1"/>
  <c r="B256" i="6"/>
  <c r="G256" i="6" s="1"/>
  <c r="B257" i="6"/>
  <c r="B258" i="6"/>
  <c r="B259" i="6"/>
  <c r="C259" i="6" s="1"/>
  <c r="K259" i="6" s="1"/>
  <c r="B260" i="6"/>
  <c r="G260" i="6" s="1"/>
  <c r="B261" i="6"/>
  <c r="B262" i="6"/>
  <c r="B263" i="6"/>
  <c r="G263" i="6" s="1"/>
  <c r="B264" i="6"/>
  <c r="G264" i="6" s="1"/>
  <c r="B265" i="6"/>
  <c r="B266" i="6"/>
  <c r="B267" i="6"/>
  <c r="G267" i="6" s="1"/>
  <c r="B268" i="6"/>
  <c r="G268" i="6" s="1"/>
  <c r="B269" i="6"/>
  <c r="B270" i="6"/>
  <c r="B271" i="6"/>
  <c r="G271" i="6" s="1"/>
  <c r="B272" i="6"/>
  <c r="G272" i="6" s="1"/>
  <c r="B273" i="6"/>
  <c r="B274" i="6"/>
  <c r="B275" i="6"/>
  <c r="G275" i="6" s="1"/>
  <c r="B276" i="6"/>
  <c r="F276" i="6" s="1"/>
  <c r="B277" i="6"/>
  <c r="B278" i="6"/>
  <c r="B279" i="6"/>
  <c r="G279" i="6" s="1"/>
  <c r="B280" i="6"/>
  <c r="F280" i="6" s="1"/>
  <c r="B281" i="6"/>
  <c r="B282" i="6"/>
  <c r="B283" i="6"/>
  <c r="G283" i="6" s="1"/>
  <c r="B284" i="6"/>
  <c r="G284" i="6" s="1"/>
  <c r="B285" i="6"/>
  <c r="B286" i="6"/>
  <c r="B287" i="6"/>
  <c r="G287" i="6" s="1"/>
  <c r="B288" i="6"/>
  <c r="G288" i="6" s="1"/>
  <c r="B289" i="6"/>
  <c r="B290" i="6"/>
  <c r="B291" i="6"/>
  <c r="G291" i="6" s="1"/>
  <c r="B292" i="6"/>
  <c r="F292" i="6" s="1"/>
  <c r="B293" i="6"/>
  <c r="B294" i="6"/>
  <c r="B295" i="6"/>
  <c r="G295" i="6" s="1"/>
  <c r="B296" i="6"/>
  <c r="F296" i="6" s="1"/>
  <c r="B297" i="6"/>
  <c r="B298" i="6"/>
  <c r="B299" i="6"/>
  <c r="G299" i="6" s="1"/>
  <c r="B300" i="6"/>
  <c r="F300" i="6" s="1"/>
  <c r="B301" i="6"/>
  <c r="B302" i="6"/>
  <c r="B303" i="6"/>
  <c r="G303" i="6" s="1"/>
  <c r="B304" i="6"/>
  <c r="G304" i="6" s="1"/>
  <c r="B305" i="6"/>
  <c r="B306" i="6"/>
  <c r="B307" i="6"/>
  <c r="G307" i="6" s="1"/>
  <c r="B308" i="6"/>
  <c r="F308" i="6" s="1"/>
  <c r="B309" i="6"/>
  <c r="B310" i="6"/>
  <c r="B311" i="6"/>
  <c r="G311" i="6" s="1"/>
  <c r="B312" i="6"/>
  <c r="F312" i="6" s="1"/>
  <c r="B313" i="6"/>
  <c r="B314" i="6"/>
  <c r="B315" i="6"/>
  <c r="G315" i="6" s="1"/>
  <c r="B316" i="6"/>
  <c r="G316" i="6" s="1"/>
  <c r="B317" i="6"/>
  <c r="F317" i="6" s="1"/>
  <c r="B4" i="6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8" i="5"/>
  <c r="J129" i="5"/>
  <c r="J130" i="5"/>
  <c r="J131" i="5"/>
  <c r="J132" i="5"/>
  <c r="J133" i="5"/>
  <c r="J134" i="5"/>
  <c r="J135" i="5"/>
  <c r="J136" i="5"/>
  <c r="J137" i="5"/>
  <c r="J138" i="5"/>
  <c r="J139" i="5"/>
  <c r="J140" i="5"/>
  <c r="J141" i="5"/>
  <c r="J142" i="5"/>
  <c r="J143" i="5"/>
  <c r="J144" i="5"/>
  <c r="J145" i="5"/>
  <c r="J146" i="5"/>
  <c r="J147" i="5"/>
  <c r="J148" i="5"/>
  <c r="J149" i="5"/>
  <c r="J150" i="5"/>
  <c r="J151" i="5"/>
  <c r="J152" i="5"/>
  <c r="J153" i="5"/>
  <c r="J154" i="5"/>
  <c r="J155" i="5"/>
  <c r="J156" i="5"/>
  <c r="J157" i="5"/>
  <c r="J158" i="5"/>
  <c r="J159" i="5"/>
  <c r="J160" i="5"/>
  <c r="J161" i="5"/>
  <c r="J162" i="5"/>
  <c r="J163" i="5"/>
  <c r="J164" i="5"/>
  <c r="J165" i="5"/>
  <c r="J166" i="5"/>
  <c r="J167" i="5"/>
  <c r="J168" i="5"/>
  <c r="J169" i="5"/>
  <c r="J170" i="5"/>
  <c r="J171" i="5"/>
  <c r="J172" i="5"/>
  <c r="J173" i="5"/>
  <c r="J174" i="5"/>
  <c r="J175" i="5"/>
  <c r="J176" i="5"/>
  <c r="J177" i="5"/>
  <c r="J178" i="5"/>
  <c r="J179" i="5"/>
  <c r="J180" i="5"/>
  <c r="J181" i="5"/>
  <c r="J182" i="5"/>
  <c r="J183" i="5"/>
  <c r="J184" i="5"/>
  <c r="J185" i="5"/>
  <c r="J186" i="5"/>
  <c r="J187" i="5"/>
  <c r="J188" i="5"/>
  <c r="J189" i="5"/>
  <c r="J190" i="5"/>
  <c r="J191" i="5"/>
  <c r="J192" i="5"/>
  <c r="J193" i="5"/>
  <c r="J194" i="5"/>
  <c r="J195" i="5"/>
  <c r="J196" i="5"/>
  <c r="J197" i="5"/>
  <c r="J198" i="5"/>
  <c r="J199" i="5"/>
  <c r="J200" i="5"/>
  <c r="J201" i="5"/>
  <c r="J202" i="5"/>
  <c r="J203" i="5"/>
  <c r="J204" i="5"/>
  <c r="J205" i="5"/>
  <c r="J206" i="5"/>
  <c r="J207" i="5"/>
  <c r="J208" i="5"/>
  <c r="J209" i="5"/>
  <c r="J210" i="5"/>
  <c r="J211" i="5"/>
  <c r="J212" i="5"/>
  <c r="J213" i="5"/>
  <c r="J214" i="5"/>
  <c r="J215" i="5"/>
  <c r="J216" i="5"/>
  <c r="J217" i="5"/>
  <c r="J218" i="5"/>
  <c r="J219" i="5"/>
  <c r="J220" i="5"/>
  <c r="J221" i="5"/>
  <c r="J222" i="5"/>
  <c r="J223" i="5"/>
  <c r="J224" i="5"/>
  <c r="J225" i="5"/>
  <c r="J226" i="5"/>
  <c r="J227" i="5"/>
  <c r="J228" i="5"/>
  <c r="J229" i="5"/>
  <c r="J230" i="5"/>
  <c r="J231" i="5"/>
  <c r="J232" i="5"/>
  <c r="J233" i="5"/>
  <c r="J234" i="5"/>
  <c r="J235" i="5"/>
  <c r="J236" i="5"/>
  <c r="J237" i="5"/>
  <c r="J238" i="5"/>
  <c r="J239" i="5"/>
  <c r="J240" i="5"/>
  <c r="J241" i="5"/>
  <c r="J242" i="5"/>
  <c r="J243" i="5"/>
  <c r="J244" i="5"/>
  <c r="J245" i="5"/>
  <c r="J246" i="5"/>
  <c r="J247" i="5"/>
  <c r="J248" i="5"/>
  <c r="J249" i="5"/>
  <c r="J250" i="5"/>
  <c r="J251" i="5"/>
  <c r="J252" i="5"/>
  <c r="J253" i="5"/>
  <c r="J254" i="5"/>
  <c r="J255" i="5"/>
  <c r="J256" i="5"/>
  <c r="J257" i="5"/>
  <c r="J258" i="5"/>
  <c r="J259" i="5"/>
  <c r="J260" i="5"/>
  <c r="J261" i="5"/>
  <c r="J262" i="5"/>
  <c r="J263" i="5"/>
  <c r="J264" i="5"/>
  <c r="J265" i="5"/>
  <c r="J266" i="5"/>
  <c r="J267" i="5"/>
  <c r="J268" i="5"/>
  <c r="J269" i="5"/>
  <c r="J270" i="5"/>
  <c r="J271" i="5"/>
  <c r="J272" i="5"/>
  <c r="J273" i="5"/>
  <c r="J274" i="5"/>
  <c r="J275" i="5"/>
  <c r="J276" i="5"/>
  <c r="J277" i="5"/>
  <c r="J278" i="5"/>
  <c r="J279" i="5"/>
  <c r="J280" i="5"/>
  <c r="J281" i="5"/>
  <c r="J282" i="5"/>
  <c r="J283" i="5"/>
  <c r="J284" i="5"/>
  <c r="J285" i="5"/>
  <c r="J286" i="5"/>
  <c r="J287" i="5"/>
  <c r="J288" i="5"/>
  <c r="J289" i="5"/>
  <c r="J290" i="5"/>
  <c r="J291" i="5"/>
  <c r="J292" i="5"/>
  <c r="J293" i="5"/>
  <c r="J294" i="5"/>
  <c r="J295" i="5"/>
  <c r="J296" i="5"/>
  <c r="J297" i="5"/>
  <c r="J298" i="5"/>
  <c r="J299" i="5"/>
  <c r="J300" i="5"/>
  <c r="J301" i="5"/>
  <c r="J302" i="5"/>
  <c r="J303" i="5"/>
  <c r="J304" i="5"/>
  <c r="J305" i="5"/>
  <c r="J306" i="5"/>
  <c r="J307" i="5"/>
  <c r="J308" i="5"/>
  <c r="J309" i="5"/>
  <c r="J310" i="5"/>
  <c r="J311" i="5"/>
  <c r="J312" i="5"/>
  <c r="J313" i="5"/>
  <c r="J314" i="5"/>
  <c r="J315" i="5"/>
  <c r="J316" i="5"/>
  <c r="J317" i="5"/>
  <c r="J318" i="5"/>
  <c r="J319" i="5"/>
  <c r="J320" i="5"/>
  <c r="J321" i="5"/>
  <c r="J322" i="5"/>
  <c r="J323" i="5"/>
  <c r="J324" i="5"/>
  <c r="J325" i="5"/>
  <c r="J326" i="5"/>
  <c r="J327" i="5"/>
  <c r="J328" i="5"/>
  <c r="J329" i="5"/>
  <c r="J330" i="5"/>
  <c r="J331" i="5"/>
  <c r="J332" i="5"/>
  <c r="J333" i="5"/>
  <c r="J4" i="5"/>
  <c r="G311" i="8" l="1"/>
  <c r="F311" i="8"/>
  <c r="G303" i="8"/>
  <c r="F303" i="8"/>
  <c r="G295" i="8"/>
  <c r="F295" i="8"/>
  <c r="G287" i="8"/>
  <c r="F287" i="8"/>
  <c r="G283" i="8"/>
  <c r="F283" i="8"/>
  <c r="G267" i="8"/>
  <c r="F267" i="8"/>
  <c r="G4" i="8"/>
  <c r="F4" i="8"/>
  <c r="B475" i="8"/>
  <c r="G471" i="8"/>
  <c r="F471" i="8"/>
  <c r="G467" i="8"/>
  <c r="F467" i="8"/>
  <c r="G463" i="8"/>
  <c r="F463" i="8"/>
  <c r="F459" i="8"/>
  <c r="G459" i="8"/>
  <c r="G455" i="8"/>
  <c r="F455" i="8"/>
  <c r="G451" i="8"/>
  <c r="F451" i="8"/>
  <c r="F447" i="8"/>
  <c r="G447" i="8"/>
  <c r="F443" i="8"/>
  <c r="G443" i="8"/>
  <c r="F439" i="8"/>
  <c r="G439" i="8"/>
  <c r="G435" i="8"/>
  <c r="F435" i="8"/>
  <c r="F431" i="8"/>
  <c r="G431" i="8"/>
  <c r="G427" i="8"/>
  <c r="F427" i="8"/>
  <c r="F423" i="8"/>
  <c r="G423" i="8"/>
  <c r="G419" i="8"/>
  <c r="F419" i="8"/>
  <c r="G415" i="8"/>
  <c r="F415" i="8"/>
  <c r="F411" i="8"/>
  <c r="G411" i="8"/>
  <c r="F407" i="8"/>
  <c r="G407" i="8"/>
  <c r="G403" i="8"/>
  <c r="F403" i="8"/>
  <c r="G399" i="8"/>
  <c r="F399" i="8"/>
  <c r="F395" i="8"/>
  <c r="G395" i="8"/>
  <c r="G391" i="8"/>
  <c r="F391" i="8"/>
  <c r="G387" i="8"/>
  <c r="F387" i="8"/>
  <c r="G383" i="8"/>
  <c r="F383" i="8"/>
  <c r="F379" i="8"/>
  <c r="G379" i="8"/>
  <c r="F375" i="8"/>
  <c r="G375" i="8"/>
  <c r="G371" i="8"/>
  <c r="F371" i="8"/>
  <c r="F367" i="8"/>
  <c r="G367" i="8"/>
  <c r="G363" i="8"/>
  <c r="F363" i="8"/>
  <c r="G359" i="8"/>
  <c r="F359" i="8"/>
  <c r="G355" i="8"/>
  <c r="F355" i="8"/>
  <c r="G351" i="8"/>
  <c r="F351" i="8"/>
  <c r="G347" i="8"/>
  <c r="F347" i="8"/>
  <c r="G343" i="8"/>
  <c r="F343" i="8"/>
  <c r="G339" i="8"/>
  <c r="F339" i="8"/>
  <c r="G335" i="8"/>
  <c r="F335" i="8"/>
  <c r="G331" i="8"/>
  <c r="F331" i="8"/>
  <c r="G327" i="8"/>
  <c r="F327" i="8"/>
  <c r="G323" i="8"/>
  <c r="F323" i="8"/>
  <c r="G319" i="8"/>
  <c r="F319" i="8"/>
  <c r="G315" i="8"/>
  <c r="F315" i="8"/>
  <c r="G307" i="8"/>
  <c r="F307" i="8"/>
  <c r="G299" i="8"/>
  <c r="F299" i="8"/>
  <c r="G291" i="8"/>
  <c r="F291" i="8"/>
  <c r="G279" i="8"/>
  <c r="F279" i="8"/>
  <c r="G219" i="8"/>
  <c r="F219" i="8"/>
  <c r="G215" i="8"/>
  <c r="F215" i="8"/>
  <c r="G171" i="8"/>
  <c r="F171" i="8"/>
  <c r="G167" i="8"/>
  <c r="F167" i="8"/>
  <c r="G7" i="8"/>
  <c r="F7" i="8"/>
  <c r="F255" i="8"/>
  <c r="G406" i="8"/>
  <c r="F406" i="8"/>
  <c r="G370" i="8"/>
  <c r="F370" i="8"/>
  <c r="G342" i="8"/>
  <c r="F342" i="8"/>
  <c r="F310" i="8"/>
  <c r="G310" i="8"/>
  <c r="G290" i="8"/>
  <c r="F290" i="8"/>
  <c r="F246" i="8"/>
  <c r="G246" i="8"/>
  <c r="G242" i="8"/>
  <c r="F242" i="8"/>
  <c r="F226" i="8"/>
  <c r="G226" i="8"/>
  <c r="F182" i="8"/>
  <c r="G182" i="8"/>
  <c r="G178" i="8"/>
  <c r="F178" i="8"/>
  <c r="G162" i="8"/>
  <c r="F162" i="8"/>
  <c r="G134" i="8"/>
  <c r="F134" i="8"/>
  <c r="F118" i="8"/>
  <c r="G118" i="8"/>
  <c r="G114" i="8"/>
  <c r="F114" i="8"/>
  <c r="G98" i="8"/>
  <c r="F98" i="8"/>
  <c r="G70" i="8"/>
  <c r="F70" i="8"/>
  <c r="F54" i="8"/>
  <c r="G54" i="8"/>
  <c r="G50" i="8"/>
  <c r="F50" i="8"/>
  <c r="G34" i="8"/>
  <c r="F34" i="8"/>
  <c r="G6" i="8"/>
  <c r="F6" i="8"/>
  <c r="F461" i="8"/>
  <c r="F450" i="8"/>
  <c r="F445" i="8"/>
  <c r="F410" i="8"/>
  <c r="F382" i="8"/>
  <c r="F346" i="8"/>
  <c r="F318" i="8"/>
  <c r="F282" i="8"/>
  <c r="F271" i="8"/>
  <c r="F254" i="8"/>
  <c r="F227" i="8"/>
  <c r="F218" i="8"/>
  <c r="F207" i="8"/>
  <c r="F190" i="8"/>
  <c r="F163" i="8"/>
  <c r="F154" i="8"/>
  <c r="F143" i="8"/>
  <c r="F126" i="8"/>
  <c r="F99" i="8"/>
  <c r="F90" i="8"/>
  <c r="F79" i="8"/>
  <c r="F62" i="8"/>
  <c r="F35" i="8"/>
  <c r="F26" i="8"/>
  <c r="F15" i="8"/>
  <c r="G438" i="8"/>
  <c r="G402" i="8"/>
  <c r="G390" i="8"/>
  <c r="G294" i="8"/>
  <c r="G250" i="8"/>
  <c r="G210" i="8"/>
  <c r="G166" i="8"/>
  <c r="G122" i="8"/>
  <c r="G82" i="8"/>
  <c r="G38" i="8"/>
  <c r="G263" i="8"/>
  <c r="F263" i="8"/>
  <c r="G235" i="8"/>
  <c r="F235" i="8"/>
  <c r="G231" i="8"/>
  <c r="F231" i="8"/>
  <c r="G203" i="8"/>
  <c r="F203" i="8"/>
  <c r="G199" i="8"/>
  <c r="F199" i="8"/>
  <c r="G187" i="8"/>
  <c r="F187" i="8"/>
  <c r="G183" i="8"/>
  <c r="F183" i="8"/>
  <c r="G139" i="8"/>
  <c r="F139" i="8"/>
  <c r="G135" i="8"/>
  <c r="F135" i="8"/>
  <c r="G123" i="8"/>
  <c r="F123" i="8"/>
  <c r="G119" i="8"/>
  <c r="F119" i="8"/>
  <c r="G91" i="8"/>
  <c r="F91" i="8"/>
  <c r="G87" i="8"/>
  <c r="F87" i="8"/>
  <c r="G71" i="8"/>
  <c r="F71" i="8"/>
  <c r="G43" i="8"/>
  <c r="F43" i="8"/>
  <c r="G39" i="8"/>
  <c r="F39" i="8"/>
  <c r="F191" i="8"/>
  <c r="F127" i="8"/>
  <c r="F63" i="8"/>
  <c r="G434" i="8"/>
  <c r="F434" i="8"/>
  <c r="G358" i="8"/>
  <c r="F358" i="8"/>
  <c r="G326" i="8"/>
  <c r="F326" i="8"/>
  <c r="G441" i="8"/>
  <c r="F441" i="8"/>
  <c r="G437" i="8"/>
  <c r="F437" i="8"/>
  <c r="G433" i="8"/>
  <c r="F433" i="8"/>
  <c r="G429" i="8"/>
  <c r="F429" i="8"/>
  <c r="G425" i="8"/>
  <c r="F425" i="8"/>
  <c r="G421" i="8"/>
  <c r="F421" i="8"/>
  <c r="G417" i="8"/>
  <c r="F417" i="8"/>
  <c r="G413" i="8"/>
  <c r="F413" i="8"/>
  <c r="G409" i="8"/>
  <c r="F409" i="8"/>
  <c r="G405" i="8"/>
  <c r="F405" i="8"/>
  <c r="G401" i="8"/>
  <c r="F401" i="8"/>
  <c r="G397" i="8"/>
  <c r="F397" i="8"/>
  <c r="G393" i="8"/>
  <c r="F393" i="8"/>
  <c r="G389" i="8"/>
  <c r="F389" i="8"/>
  <c r="G385" i="8"/>
  <c r="F385" i="8"/>
  <c r="G381" i="8"/>
  <c r="F381" i="8"/>
  <c r="G377" i="8"/>
  <c r="F377" i="8"/>
  <c r="G373" i="8"/>
  <c r="F373" i="8"/>
  <c r="G369" i="8"/>
  <c r="F369" i="8"/>
  <c r="G365" i="8"/>
  <c r="F365" i="8"/>
  <c r="G361" i="8"/>
  <c r="F361" i="8"/>
  <c r="G357" i="8"/>
  <c r="F357" i="8"/>
  <c r="G353" i="8"/>
  <c r="F353" i="8"/>
  <c r="G349" i="8"/>
  <c r="F349" i="8"/>
  <c r="G345" i="8"/>
  <c r="F345" i="8"/>
  <c r="G341" i="8"/>
  <c r="F341" i="8"/>
  <c r="G337" i="8"/>
  <c r="F337" i="8"/>
  <c r="G333" i="8"/>
  <c r="F333" i="8"/>
  <c r="G329" i="8"/>
  <c r="F329" i="8"/>
  <c r="G325" i="8"/>
  <c r="F325" i="8"/>
  <c r="G321" i="8"/>
  <c r="F321" i="8"/>
  <c r="G317" i="8"/>
  <c r="F317" i="8"/>
  <c r="G313" i="8"/>
  <c r="F313" i="8"/>
  <c r="G309" i="8"/>
  <c r="F309" i="8"/>
  <c r="G305" i="8"/>
  <c r="F305" i="8"/>
  <c r="G301" i="8"/>
  <c r="F301" i="8"/>
  <c r="G297" i="8"/>
  <c r="F297" i="8"/>
  <c r="G293" i="8"/>
  <c r="F293" i="8"/>
  <c r="G289" i="8"/>
  <c r="F289" i="8"/>
  <c r="G285" i="8"/>
  <c r="F285" i="8"/>
  <c r="G281" i="8"/>
  <c r="F281" i="8"/>
  <c r="G277" i="8"/>
  <c r="F277" i="8"/>
  <c r="G273" i="8"/>
  <c r="F273" i="8"/>
  <c r="G269" i="8"/>
  <c r="F269" i="8"/>
  <c r="G265" i="8"/>
  <c r="F265" i="8"/>
  <c r="G261" i="8"/>
  <c r="F261" i="8"/>
  <c r="G257" i="8"/>
  <c r="F257" i="8"/>
  <c r="G253" i="8"/>
  <c r="F253" i="8"/>
  <c r="G249" i="8"/>
  <c r="F249" i="8"/>
  <c r="G245" i="8"/>
  <c r="F245" i="8"/>
  <c r="G241" i="8"/>
  <c r="F241" i="8"/>
  <c r="G237" i="8"/>
  <c r="F237" i="8"/>
  <c r="G233" i="8"/>
  <c r="F233" i="8"/>
  <c r="G229" i="8"/>
  <c r="F229" i="8"/>
  <c r="G225" i="8"/>
  <c r="F225" i="8"/>
  <c r="G221" i="8"/>
  <c r="F221" i="8"/>
  <c r="G217" i="8"/>
  <c r="F217" i="8"/>
  <c r="G213" i="8"/>
  <c r="F213" i="8"/>
  <c r="G209" i="8"/>
  <c r="F209" i="8"/>
  <c r="G205" i="8"/>
  <c r="F205" i="8"/>
  <c r="G201" i="8"/>
  <c r="F201" i="8"/>
  <c r="G197" i="8"/>
  <c r="F197" i="8"/>
  <c r="G193" i="8"/>
  <c r="F193" i="8"/>
  <c r="G189" i="8"/>
  <c r="F189" i="8"/>
  <c r="G185" i="8"/>
  <c r="F185" i="8"/>
  <c r="G181" i="8"/>
  <c r="F181" i="8"/>
  <c r="G177" i="8"/>
  <c r="F177" i="8"/>
  <c r="G173" i="8"/>
  <c r="F173" i="8"/>
  <c r="G169" i="8"/>
  <c r="F169" i="8"/>
  <c r="G165" i="8"/>
  <c r="F165" i="8"/>
  <c r="G161" i="8"/>
  <c r="F161" i="8"/>
  <c r="G157" i="8"/>
  <c r="F157" i="8"/>
  <c r="G153" i="8"/>
  <c r="F153" i="8"/>
  <c r="G149" i="8"/>
  <c r="F149" i="8"/>
  <c r="G145" i="8"/>
  <c r="F145" i="8"/>
  <c r="G141" i="8"/>
  <c r="F141" i="8"/>
  <c r="G137" i="8"/>
  <c r="F137" i="8"/>
  <c r="G133" i="8"/>
  <c r="F133" i="8"/>
  <c r="G129" i="8"/>
  <c r="F129" i="8"/>
  <c r="G125" i="8"/>
  <c r="F125" i="8"/>
  <c r="G121" i="8"/>
  <c r="F121" i="8"/>
  <c r="G117" i="8"/>
  <c r="F117" i="8"/>
  <c r="G113" i="8"/>
  <c r="F113" i="8"/>
  <c r="G109" i="8"/>
  <c r="F109" i="8"/>
  <c r="G105" i="8"/>
  <c r="F105" i="8"/>
  <c r="G101" i="8"/>
  <c r="F101" i="8"/>
  <c r="G97" i="8"/>
  <c r="F97" i="8"/>
  <c r="G93" i="8"/>
  <c r="F93" i="8"/>
  <c r="G89" i="8"/>
  <c r="F89" i="8"/>
  <c r="G85" i="8"/>
  <c r="F85" i="8"/>
  <c r="G81" i="8"/>
  <c r="F81" i="8"/>
  <c r="G77" i="8"/>
  <c r="F77" i="8"/>
  <c r="G73" i="8"/>
  <c r="F73" i="8"/>
  <c r="G69" i="8"/>
  <c r="F69" i="8"/>
  <c r="G65" i="8"/>
  <c r="F65" i="8"/>
  <c r="G61" i="8"/>
  <c r="F61" i="8"/>
  <c r="G57" i="8"/>
  <c r="F57" i="8"/>
  <c r="G53" i="8"/>
  <c r="F53" i="8"/>
  <c r="G49" i="8"/>
  <c r="F49" i="8"/>
  <c r="G45" i="8"/>
  <c r="F45" i="8"/>
  <c r="G41" i="8"/>
  <c r="F41" i="8"/>
  <c r="G37" i="8"/>
  <c r="F37" i="8"/>
  <c r="G33" i="8"/>
  <c r="F33" i="8"/>
  <c r="G29" i="8"/>
  <c r="F29" i="8"/>
  <c r="G25" i="8"/>
  <c r="F25" i="8"/>
  <c r="G21" i="8"/>
  <c r="F21" i="8"/>
  <c r="G17" i="8"/>
  <c r="F17" i="8"/>
  <c r="G13" i="8"/>
  <c r="F13" i="8"/>
  <c r="G9" i="8"/>
  <c r="F9" i="8"/>
  <c r="G5" i="8"/>
  <c r="F5" i="8"/>
  <c r="F470" i="8"/>
  <c r="F465" i="8"/>
  <c r="F449" i="8"/>
  <c r="F426" i="8"/>
  <c r="F398" i="8"/>
  <c r="F362" i="8"/>
  <c r="F334" i="8"/>
  <c r="F270" i="8"/>
  <c r="F243" i="8"/>
  <c r="F234" i="8"/>
  <c r="F223" i="8"/>
  <c r="F206" i="8"/>
  <c r="F179" i="8"/>
  <c r="F159" i="8"/>
  <c r="F142" i="8"/>
  <c r="F115" i="8"/>
  <c r="F106" i="8"/>
  <c r="F95" i="8"/>
  <c r="F78" i="8"/>
  <c r="F51" i="8"/>
  <c r="F31" i="8"/>
  <c r="F14" i="8"/>
  <c r="G374" i="8"/>
  <c r="G322" i="8"/>
  <c r="G278" i="8"/>
  <c r="G194" i="8"/>
  <c r="G150" i="8"/>
  <c r="G66" i="8"/>
  <c r="G22" i="8"/>
  <c r="G251" i="8"/>
  <c r="F251" i="8"/>
  <c r="G247" i="8"/>
  <c r="F247" i="8"/>
  <c r="G155" i="8"/>
  <c r="F155" i="8"/>
  <c r="G151" i="8"/>
  <c r="F151" i="8"/>
  <c r="G107" i="8"/>
  <c r="F107" i="8"/>
  <c r="G103" i="8"/>
  <c r="F103" i="8"/>
  <c r="G75" i="8"/>
  <c r="F75" i="8"/>
  <c r="G59" i="8"/>
  <c r="F59" i="8"/>
  <c r="G55" i="8"/>
  <c r="F55" i="8"/>
  <c r="G27" i="8"/>
  <c r="F27" i="8"/>
  <c r="G23" i="8"/>
  <c r="F23" i="8"/>
  <c r="G11" i="8"/>
  <c r="F11" i="8"/>
  <c r="F275" i="8"/>
  <c r="F211" i="8"/>
  <c r="F147" i="8"/>
  <c r="F83" i="8"/>
  <c r="F19" i="8"/>
  <c r="F422" i="8"/>
  <c r="G422" i="8"/>
  <c r="G386" i="8"/>
  <c r="F386" i="8"/>
  <c r="F354" i="8"/>
  <c r="G354" i="8"/>
  <c r="G306" i="8"/>
  <c r="F306" i="8"/>
  <c r="G262" i="8"/>
  <c r="F262" i="8"/>
  <c r="G198" i="8"/>
  <c r="F198" i="8"/>
  <c r="F474" i="8"/>
  <c r="F469" i="8"/>
  <c r="F458" i="8"/>
  <c r="F453" i="8"/>
  <c r="F442" i="8"/>
  <c r="F414" i="8"/>
  <c r="F378" i="8"/>
  <c r="F350" i="8"/>
  <c r="F314" i="8"/>
  <c r="F286" i="8"/>
  <c r="F259" i="8"/>
  <c r="F239" i="8"/>
  <c r="F222" i="8"/>
  <c r="F195" i="8"/>
  <c r="F186" i="8"/>
  <c r="F175" i="8"/>
  <c r="F158" i="8"/>
  <c r="F131" i="8"/>
  <c r="F111" i="8"/>
  <c r="F94" i="8"/>
  <c r="F67" i="8"/>
  <c r="F58" i="8"/>
  <c r="F47" i="8"/>
  <c r="F30" i="8"/>
  <c r="G274" i="8"/>
  <c r="G230" i="8"/>
  <c r="G146" i="8"/>
  <c r="G102" i="8"/>
  <c r="G18" i="8"/>
  <c r="F384" i="8"/>
  <c r="F352" i="8"/>
  <c r="F320" i="8"/>
  <c r="F304" i="8"/>
  <c r="F288" i="8"/>
  <c r="F272" i="8"/>
  <c r="F256" i="8"/>
  <c r="F240" i="8"/>
  <c r="F224" i="8"/>
  <c r="F208" i="8"/>
  <c r="F192" i="8"/>
  <c r="F176" i="8"/>
  <c r="F160" i="8"/>
  <c r="F144" i="8"/>
  <c r="F128" i="8"/>
  <c r="F112" i="8"/>
  <c r="F96" i="8"/>
  <c r="F80" i="8"/>
  <c r="F64" i="8"/>
  <c r="F48" i="8"/>
  <c r="F32" i="8"/>
  <c r="F16" i="8"/>
  <c r="F105" i="7"/>
  <c r="G89" i="7"/>
  <c r="G308" i="6"/>
  <c r="C290" i="6"/>
  <c r="K290" i="6" s="1"/>
  <c r="G276" i="6"/>
  <c r="C211" i="6"/>
  <c r="K211" i="6" s="1"/>
  <c r="C203" i="6"/>
  <c r="K203" i="6" s="1"/>
  <c r="C195" i="6"/>
  <c r="K195" i="6" s="1"/>
  <c r="C187" i="6"/>
  <c r="K187" i="6" s="1"/>
  <c r="C179" i="6"/>
  <c r="K179" i="6" s="1"/>
  <c r="C163" i="6"/>
  <c r="K163" i="6" s="1"/>
  <c r="C155" i="6"/>
  <c r="K155" i="6" s="1"/>
  <c r="C147" i="6"/>
  <c r="K147" i="6" s="1"/>
  <c r="C139" i="6"/>
  <c r="K139" i="6" s="1"/>
  <c r="C131" i="6"/>
  <c r="K131" i="6" s="1"/>
  <c r="C123" i="6"/>
  <c r="K123" i="6" s="1"/>
  <c r="C115" i="6"/>
  <c r="K115" i="6" s="1"/>
  <c r="C107" i="6"/>
  <c r="K107" i="6" s="1"/>
  <c r="C99" i="6"/>
  <c r="K99" i="6" s="1"/>
  <c r="C91" i="6"/>
  <c r="K91" i="6" s="1"/>
  <c r="C83" i="6"/>
  <c r="K83" i="6" s="1"/>
  <c r="C75" i="6"/>
  <c r="K75" i="6" s="1"/>
  <c r="C204" i="6"/>
  <c r="K204" i="6" s="1"/>
  <c r="C306" i="6"/>
  <c r="K306" i="6" s="1"/>
  <c r="F304" i="6"/>
  <c r="F288" i="6"/>
  <c r="F272" i="6"/>
  <c r="F264" i="6"/>
  <c r="F256" i="6"/>
  <c r="F248" i="6"/>
  <c r="F240" i="6"/>
  <c r="F232" i="6"/>
  <c r="F224" i="6"/>
  <c r="F216" i="6"/>
  <c r="F208" i="6"/>
  <c r="F200" i="6"/>
  <c r="F192" i="6"/>
  <c r="F184" i="6"/>
  <c r="F167" i="6"/>
  <c r="F147" i="6"/>
  <c r="F103" i="6"/>
  <c r="F83" i="6"/>
  <c r="F51" i="6"/>
  <c r="F19" i="6"/>
  <c r="C268" i="6"/>
  <c r="K268" i="6" s="1"/>
  <c r="C183" i="6"/>
  <c r="K183" i="6" s="1"/>
  <c r="C66" i="6"/>
  <c r="K66" i="6" s="1"/>
  <c r="G300" i="6"/>
  <c r="G251" i="6"/>
  <c r="G187" i="6"/>
  <c r="G123" i="6"/>
  <c r="G13" i="6"/>
  <c r="F307" i="6"/>
  <c r="F291" i="6"/>
  <c r="F275" i="6"/>
  <c r="F259" i="6"/>
  <c r="F243" i="6"/>
  <c r="F227" i="6"/>
  <c r="F211" i="6"/>
  <c r="F195" i="6"/>
  <c r="F131" i="6"/>
  <c r="G139" i="6"/>
  <c r="F311" i="6"/>
  <c r="F303" i="6"/>
  <c r="F295" i="6"/>
  <c r="F287" i="6"/>
  <c r="F279" i="6"/>
  <c r="F271" i="6"/>
  <c r="F263" i="6"/>
  <c r="F255" i="6"/>
  <c r="F247" i="6"/>
  <c r="F239" i="6"/>
  <c r="F231" i="6"/>
  <c r="F223" i="6"/>
  <c r="F215" i="6"/>
  <c r="F207" i="6"/>
  <c r="F199" i="6"/>
  <c r="F191" i="6"/>
  <c r="F183" i="6"/>
  <c r="F163" i="6"/>
  <c r="F119" i="6"/>
  <c r="F99" i="6"/>
  <c r="C247" i="6"/>
  <c r="K247" i="6" s="1"/>
  <c r="C162" i="6"/>
  <c r="K162" i="6" s="1"/>
  <c r="C34" i="6"/>
  <c r="K34" i="6" s="1"/>
  <c r="G292" i="6"/>
  <c r="G235" i="6"/>
  <c r="G171" i="6"/>
  <c r="G107" i="6"/>
  <c r="F315" i="6"/>
  <c r="F299" i="6"/>
  <c r="F283" i="6"/>
  <c r="F267" i="6"/>
  <c r="F251" i="6"/>
  <c r="F235" i="6"/>
  <c r="F219" i="6"/>
  <c r="F203" i="6"/>
  <c r="F187" i="6"/>
  <c r="F151" i="6"/>
  <c r="F87" i="6"/>
  <c r="G203" i="6"/>
  <c r="G75" i="6"/>
  <c r="F316" i="6"/>
  <c r="F284" i="6"/>
  <c r="F268" i="6"/>
  <c r="F260" i="6"/>
  <c r="F252" i="6"/>
  <c r="F244" i="6"/>
  <c r="F236" i="6"/>
  <c r="F228" i="6"/>
  <c r="F220" i="6"/>
  <c r="F212" i="6"/>
  <c r="F204" i="6"/>
  <c r="F196" i="6"/>
  <c r="F188" i="6"/>
  <c r="F179" i="6"/>
  <c r="F135" i="6"/>
  <c r="F115" i="6"/>
  <c r="F67" i="6"/>
  <c r="F35" i="6"/>
  <c r="C311" i="6"/>
  <c r="K311" i="6" s="1"/>
  <c r="C226" i="6"/>
  <c r="K226" i="6" s="1"/>
  <c r="C130" i="6"/>
  <c r="K130" i="6" s="1"/>
  <c r="G219" i="6"/>
  <c r="G155" i="6"/>
  <c r="G91" i="6"/>
  <c r="C8" i="7"/>
  <c r="K8" i="7" s="1"/>
  <c r="G141" i="7"/>
  <c r="F137" i="7"/>
  <c r="F73" i="7"/>
  <c r="F5" i="7"/>
  <c r="G121" i="7"/>
  <c r="G57" i="7"/>
  <c r="G77" i="7"/>
  <c r="G109" i="7"/>
  <c r="G45" i="7"/>
  <c r="F46" i="7"/>
  <c r="F133" i="7"/>
  <c r="F117" i="7"/>
  <c r="F101" i="7"/>
  <c r="F85" i="7"/>
  <c r="F69" i="7"/>
  <c r="F54" i="7"/>
  <c r="F33" i="7"/>
  <c r="F22" i="7"/>
  <c r="F13" i="7"/>
  <c r="G138" i="7"/>
  <c r="G129" i="7"/>
  <c r="G106" i="7"/>
  <c r="G97" i="7"/>
  <c r="G74" i="7"/>
  <c r="G65" i="7"/>
  <c r="G53" i="7"/>
  <c r="G42" i="7"/>
  <c r="G21" i="7"/>
  <c r="G10" i="7"/>
  <c r="F145" i="7"/>
  <c r="F113" i="7"/>
  <c r="F81" i="7"/>
  <c r="F41" i="7"/>
  <c r="F30" i="7"/>
  <c r="F9" i="7"/>
  <c r="G125" i="7"/>
  <c r="G114" i="7"/>
  <c r="G93" i="7"/>
  <c r="G82" i="7"/>
  <c r="G61" i="7"/>
  <c r="G50" i="7"/>
  <c r="G29" i="7"/>
  <c r="G18" i="7"/>
  <c r="F14" i="7"/>
  <c r="G130" i="7"/>
  <c r="G98" i="7"/>
  <c r="G66" i="7"/>
  <c r="G34" i="7"/>
  <c r="F49" i="7"/>
  <c r="F38" i="7"/>
  <c r="F17" i="7"/>
  <c r="F6" i="7"/>
  <c r="G122" i="7"/>
  <c r="G90" i="7"/>
  <c r="G58" i="7"/>
  <c r="G26" i="7"/>
  <c r="G55" i="7"/>
  <c r="F55" i="7"/>
  <c r="G43" i="7"/>
  <c r="F43" i="7"/>
  <c r="G31" i="7"/>
  <c r="F31" i="7"/>
  <c r="G19" i="7"/>
  <c r="F19" i="7"/>
  <c r="G7" i="7"/>
  <c r="F7" i="7"/>
  <c r="F144" i="7"/>
  <c r="F140" i="7"/>
  <c r="F136" i="7"/>
  <c r="F132" i="7"/>
  <c r="F128" i="7"/>
  <c r="F124" i="7"/>
  <c r="F120" i="7"/>
  <c r="F116" i="7"/>
  <c r="F112" i="7"/>
  <c r="F108" i="7"/>
  <c r="F104" i="7"/>
  <c r="F100" i="7"/>
  <c r="F96" i="7"/>
  <c r="F92" i="7"/>
  <c r="F88" i="7"/>
  <c r="F84" i="7"/>
  <c r="F80" i="7"/>
  <c r="F76" i="7"/>
  <c r="F72" i="7"/>
  <c r="F68" i="7"/>
  <c r="F64" i="7"/>
  <c r="F59" i="7"/>
  <c r="G51" i="7"/>
  <c r="F51" i="7"/>
  <c r="G39" i="7"/>
  <c r="F39" i="7"/>
  <c r="G27" i="7"/>
  <c r="F27" i="7"/>
  <c r="G11" i="7"/>
  <c r="F11" i="7"/>
  <c r="F143" i="7"/>
  <c r="F139" i="7"/>
  <c r="F135" i="7"/>
  <c r="F131" i="7"/>
  <c r="F127" i="7"/>
  <c r="F123" i="7"/>
  <c r="F119" i="7"/>
  <c r="F115" i="7"/>
  <c r="F111" i="7"/>
  <c r="F107" i="7"/>
  <c r="F103" i="7"/>
  <c r="F99" i="7"/>
  <c r="F95" i="7"/>
  <c r="F91" i="7"/>
  <c r="F87" i="7"/>
  <c r="F83" i="7"/>
  <c r="F79" i="7"/>
  <c r="F75" i="7"/>
  <c r="F71" i="7"/>
  <c r="F67" i="7"/>
  <c r="F63" i="7"/>
  <c r="G142" i="7"/>
  <c r="G134" i="7"/>
  <c r="G126" i="7"/>
  <c r="G118" i="7"/>
  <c r="G110" i="7"/>
  <c r="G102" i="7"/>
  <c r="G94" i="7"/>
  <c r="G86" i="7"/>
  <c r="G78" i="7"/>
  <c r="G70" i="7"/>
  <c r="G62" i="7"/>
  <c r="G47" i="7"/>
  <c r="F47" i="7"/>
  <c r="G35" i="7"/>
  <c r="F35" i="7"/>
  <c r="G23" i="7"/>
  <c r="F23" i="7"/>
  <c r="G15" i="7"/>
  <c r="F15" i="7"/>
  <c r="G4" i="7"/>
  <c r="G60" i="7"/>
  <c r="F60" i="7"/>
  <c r="G56" i="7"/>
  <c r="F56" i="7"/>
  <c r="G52" i="7"/>
  <c r="F52" i="7"/>
  <c r="G48" i="7"/>
  <c r="F48" i="7"/>
  <c r="G44" i="7"/>
  <c r="F44" i="7"/>
  <c r="G40" i="7"/>
  <c r="F40" i="7"/>
  <c r="G36" i="7"/>
  <c r="F36" i="7"/>
  <c r="G32" i="7"/>
  <c r="F32" i="7"/>
  <c r="G28" i="7"/>
  <c r="F28" i="7"/>
  <c r="G24" i="7"/>
  <c r="F24" i="7"/>
  <c r="G20" i="7"/>
  <c r="F20" i="7"/>
  <c r="G16" i="7"/>
  <c r="F16" i="7"/>
  <c r="G12" i="7"/>
  <c r="F12" i="7"/>
  <c r="G8" i="7"/>
  <c r="F8" i="7"/>
  <c r="C143" i="7"/>
  <c r="K143" i="7" s="1"/>
  <c r="C139" i="7"/>
  <c r="K139" i="7" s="1"/>
  <c r="C135" i="7"/>
  <c r="K135" i="7" s="1"/>
  <c r="C131" i="7"/>
  <c r="K131" i="7" s="1"/>
  <c r="C127" i="7"/>
  <c r="K127" i="7" s="1"/>
  <c r="C123" i="7"/>
  <c r="K123" i="7" s="1"/>
  <c r="C119" i="7"/>
  <c r="K119" i="7" s="1"/>
  <c r="C115" i="7"/>
  <c r="K115" i="7" s="1"/>
  <c r="C111" i="7"/>
  <c r="K111" i="7" s="1"/>
  <c r="C107" i="7"/>
  <c r="K107" i="7" s="1"/>
  <c r="C103" i="7"/>
  <c r="K103" i="7" s="1"/>
  <c r="C99" i="7"/>
  <c r="K99" i="7" s="1"/>
  <c r="C95" i="7"/>
  <c r="K95" i="7" s="1"/>
  <c r="C91" i="7"/>
  <c r="K91" i="7" s="1"/>
  <c r="C87" i="7"/>
  <c r="K87" i="7" s="1"/>
  <c r="C83" i="7"/>
  <c r="K83" i="7" s="1"/>
  <c r="C79" i="7"/>
  <c r="K79" i="7" s="1"/>
  <c r="C75" i="7"/>
  <c r="K75" i="7" s="1"/>
  <c r="C71" i="7"/>
  <c r="K71" i="7" s="1"/>
  <c r="C67" i="7"/>
  <c r="K67" i="7" s="1"/>
  <c r="C63" i="7"/>
  <c r="K63" i="7" s="1"/>
  <c r="C59" i="7"/>
  <c r="K59" i="7" s="1"/>
  <c r="C55" i="7"/>
  <c r="K55" i="7" s="1"/>
  <c r="C51" i="7"/>
  <c r="K51" i="7" s="1"/>
  <c r="C47" i="7"/>
  <c r="K47" i="7" s="1"/>
  <c r="C43" i="7"/>
  <c r="K43" i="7" s="1"/>
  <c r="C39" i="7"/>
  <c r="K39" i="7" s="1"/>
  <c r="C35" i="7"/>
  <c r="K35" i="7" s="1"/>
  <c r="C31" i="7"/>
  <c r="K31" i="7" s="1"/>
  <c r="C27" i="7"/>
  <c r="K27" i="7" s="1"/>
  <c r="C23" i="7"/>
  <c r="K23" i="7" s="1"/>
  <c r="C19" i="7"/>
  <c r="K19" i="7" s="1"/>
  <c r="C15" i="7"/>
  <c r="K15" i="7" s="1"/>
  <c r="C11" i="7"/>
  <c r="K11" i="7" s="1"/>
  <c r="C7" i="7"/>
  <c r="K7" i="7" s="1"/>
  <c r="C4" i="7"/>
  <c r="K4" i="7" s="1"/>
  <c r="C142" i="7"/>
  <c r="K142" i="7" s="1"/>
  <c r="C138" i="7"/>
  <c r="K138" i="7" s="1"/>
  <c r="C134" i="7"/>
  <c r="K134" i="7" s="1"/>
  <c r="C130" i="7"/>
  <c r="K130" i="7" s="1"/>
  <c r="C126" i="7"/>
  <c r="K126" i="7" s="1"/>
  <c r="C122" i="7"/>
  <c r="K122" i="7" s="1"/>
  <c r="C118" i="7"/>
  <c r="K118" i="7" s="1"/>
  <c r="C114" i="7"/>
  <c r="K114" i="7" s="1"/>
  <c r="C110" i="7"/>
  <c r="K110" i="7" s="1"/>
  <c r="C106" i="7"/>
  <c r="K106" i="7" s="1"/>
  <c r="C102" i="7"/>
  <c r="K102" i="7" s="1"/>
  <c r="C98" i="7"/>
  <c r="K98" i="7" s="1"/>
  <c r="C94" i="7"/>
  <c r="K94" i="7" s="1"/>
  <c r="C90" i="7"/>
  <c r="K90" i="7" s="1"/>
  <c r="C86" i="7"/>
  <c r="K86" i="7" s="1"/>
  <c r="C82" i="7"/>
  <c r="K82" i="7" s="1"/>
  <c r="C78" i="7"/>
  <c r="K78" i="7" s="1"/>
  <c r="C74" i="7"/>
  <c r="K74" i="7" s="1"/>
  <c r="C70" i="7"/>
  <c r="K70" i="7" s="1"/>
  <c r="C66" i="7"/>
  <c r="K66" i="7" s="1"/>
  <c r="C62" i="7"/>
  <c r="K62" i="7" s="1"/>
  <c r="C58" i="7"/>
  <c r="K58" i="7" s="1"/>
  <c r="C54" i="7"/>
  <c r="K54" i="7" s="1"/>
  <c r="C50" i="7"/>
  <c r="K50" i="7" s="1"/>
  <c r="C46" i="7"/>
  <c r="K46" i="7" s="1"/>
  <c r="C42" i="7"/>
  <c r="K42" i="7" s="1"/>
  <c r="C38" i="7"/>
  <c r="K38" i="7" s="1"/>
  <c r="C34" i="7"/>
  <c r="K34" i="7" s="1"/>
  <c r="C30" i="7"/>
  <c r="K30" i="7" s="1"/>
  <c r="C26" i="7"/>
  <c r="K26" i="7" s="1"/>
  <c r="C22" i="7"/>
  <c r="K22" i="7" s="1"/>
  <c r="C18" i="7"/>
  <c r="K18" i="7" s="1"/>
  <c r="C14" i="7"/>
  <c r="K14" i="7" s="1"/>
  <c r="C10" i="7"/>
  <c r="K10" i="7" s="1"/>
  <c r="C6" i="7"/>
  <c r="K6" i="7" s="1"/>
  <c r="C145" i="7"/>
  <c r="K145" i="7" s="1"/>
  <c r="C141" i="7"/>
  <c r="K141" i="7" s="1"/>
  <c r="C137" i="7"/>
  <c r="K137" i="7" s="1"/>
  <c r="C133" i="7"/>
  <c r="K133" i="7" s="1"/>
  <c r="C129" i="7"/>
  <c r="K129" i="7" s="1"/>
  <c r="C125" i="7"/>
  <c r="K125" i="7" s="1"/>
  <c r="C121" i="7"/>
  <c r="K121" i="7" s="1"/>
  <c r="C117" i="7"/>
  <c r="K117" i="7" s="1"/>
  <c r="C113" i="7"/>
  <c r="K113" i="7" s="1"/>
  <c r="C109" i="7"/>
  <c r="K109" i="7" s="1"/>
  <c r="C105" i="7"/>
  <c r="K105" i="7" s="1"/>
  <c r="C101" i="7"/>
  <c r="K101" i="7" s="1"/>
  <c r="C97" i="7"/>
  <c r="K97" i="7" s="1"/>
  <c r="C93" i="7"/>
  <c r="K93" i="7" s="1"/>
  <c r="C89" i="7"/>
  <c r="K89" i="7" s="1"/>
  <c r="C85" i="7"/>
  <c r="K85" i="7" s="1"/>
  <c r="C81" i="7"/>
  <c r="K81" i="7" s="1"/>
  <c r="C77" i="7"/>
  <c r="K77" i="7" s="1"/>
  <c r="C73" i="7"/>
  <c r="K73" i="7" s="1"/>
  <c r="C69" i="7"/>
  <c r="K69" i="7" s="1"/>
  <c r="C65" i="7"/>
  <c r="K65" i="7" s="1"/>
  <c r="C61" i="7"/>
  <c r="K61" i="7" s="1"/>
  <c r="C57" i="7"/>
  <c r="K57" i="7" s="1"/>
  <c r="C53" i="7"/>
  <c r="K53" i="7" s="1"/>
  <c r="C49" i="7"/>
  <c r="K49" i="7" s="1"/>
  <c r="C45" i="7"/>
  <c r="K45" i="7" s="1"/>
  <c r="C41" i="7"/>
  <c r="K41" i="7" s="1"/>
  <c r="C37" i="7"/>
  <c r="K37" i="7" s="1"/>
  <c r="C33" i="7"/>
  <c r="K33" i="7" s="1"/>
  <c r="C29" i="7"/>
  <c r="K29" i="7" s="1"/>
  <c r="C25" i="7"/>
  <c r="K25" i="7" s="1"/>
  <c r="C21" i="7"/>
  <c r="K21" i="7" s="1"/>
  <c r="C17" i="7"/>
  <c r="K17" i="7" s="1"/>
  <c r="C13" i="7"/>
  <c r="K13" i="7" s="1"/>
  <c r="C9" i="7"/>
  <c r="K9" i="7" s="1"/>
  <c r="C5" i="7"/>
  <c r="K5" i="7" s="1"/>
  <c r="F146" i="7"/>
  <c r="C144" i="7"/>
  <c r="K144" i="7" s="1"/>
  <c r="C140" i="7"/>
  <c r="K140" i="7" s="1"/>
  <c r="C136" i="7"/>
  <c r="K136" i="7" s="1"/>
  <c r="C132" i="7"/>
  <c r="K132" i="7" s="1"/>
  <c r="C128" i="7"/>
  <c r="K128" i="7" s="1"/>
  <c r="C124" i="7"/>
  <c r="K124" i="7" s="1"/>
  <c r="C120" i="7"/>
  <c r="K120" i="7" s="1"/>
  <c r="C116" i="7"/>
  <c r="K116" i="7" s="1"/>
  <c r="C112" i="7"/>
  <c r="K112" i="7" s="1"/>
  <c r="C108" i="7"/>
  <c r="K108" i="7" s="1"/>
  <c r="C104" i="7"/>
  <c r="K104" i="7" s="1"/>
  <c r="C100" i="7"/>
  <c r="K100" i="7" s="1"/>
  <c r="C96" i="7"/>
  <c r="K96" i="7" s="1"/>
  <c r="C92" i="7"/>
  <c r="K92" i="7" s="1"/>
  <c r="C88" i="7"/>
  <c r="K88" i="7" s="1"/>
  <c r="C84" i="7"/>
  <c r="K84" i="7" s="1"/>
  <c r="C80" i="7"/>
  <c r="K80" i="7" s="1"/>
  <c r="C76" i="7"/>
  <c r="K76" i="7" s="1"/>
  <c r="C72" i="7"/>
  <c r="K72" i="7" s="1"/>
  <c r="C68" i="7"/>
  <c r="K68" i="7" s="1"/>
  <c r="C64" i="7"/>
  <c r="K64" i="7" s="1"/>
  <c r="C60" i="7"/>
  <c r="K60" i="7" s="1"/>
  <c r="C56" i="7"/>
  <c r="K56" i="7" s="1"/>
  <c r="C52" i="7"/>
  <c r="K52" i="7" s="1"/>
  <c r="C48" i="7"/>
  <c r="K48" i="7" s="1"/>
  <c r="C44" i="7"/>
  <c r="K44" i="7" s="1"/>
  <c r="C40" i="7"/>
  <c r="K40" i="7" s="1"/>
  <c r="C36" i="7"/>
  <c r="K36" i="7" s="1"/>
  <c r="C32" i="7"/>
  <c r="K32" i="7" s="1"/>
  <c r="C28" i="7"/>
  <c r="K28" i="7" s="1"/>
  <c r="C24" i="7"/>
  <c r="K24" i="7" s="1"/>
  <c r="C20" i="7"/>
  <c r="K20" i="7" s="1"/>
  <c r="C16" i="7"/>
  <c r="K16" i="7" s="1"/>
  <c r="C12" i="7"/>
  <c r="K12" i="7" s="1"/>
  <c r="G314" i="6"/>
  <c r="C314" i="6"/>
  <c r="K314" i="6" s="1"/>
  <c r="F314" i="6"/>
  <c r="G310" i="6"/>
  <c r="F310" i="6"/>
  <c r="C310" i="6"/>
  <c r="K310" i="6" s="1"/>
  <c r="G298" i="6"/>
  <c r="C298" i="6"/>
  <c r="K298" i="6" s="1"/>
  <c r="F298" i="6"/>
  <c r="G294" i="6"/>
  <c r="F294" i="6"/>
  <c r="C294" i="6"/>
  <c r="K294" i="6" s="1"/>
  <c r="G290" i="6"/>
  <c r="F290" i="6"/>
  <c r="G286" i="6"/>
  <c r="C286" i="6"/>
  <c r="K286" i="6" s="1"/>
  <c r="F286" i="6"/>
  <c r="G282" i="6"/>
  <c r="C282" i="6"/>
  <c r="K282" i="6" s="1"/>
  <c r="F282" i="6"/>
  <c r="G278" i="6"/>
  <c r="F278" i="6"/>
  <c r="C278" i="6"/>
  <c r="K278" i="6" s="1"/>
  <c r="G274" i="6"/>
  <c r="F274" i="6"/>
  <c r="G270" i="6"/>
  <c r="C270" i="6"/>
  <c r="K270" i="6" s="1"/>
  <c r="F270" i="6"/>
  <c r="G258" i="6"/>
  <c r="F258" i="6"/>
  <c r="G254" i="6"/>
  <c r="C254" i="6"/>
  <c r="K254" i="6" s="1"/>
  <c r="F254" i="6"/>
  <c r="G250" i="6"/>
  <c r="C250" i="6"/>
  <c r="K250" i="6" s="1"/>
  <c r="F250" i="6"/>
  <c r="G246" i="6"/>
  <c r="F246" i="6"/>
  <c r="C246" i="6"/>
  <c r="K246" i="6" s="1"/>
  <c r="G242" i="6"/>
  <c r="F242" i="6"/>
  <c r="G238" i="6"/>
  <c r="C238" i="6"/>
  <c r="K238" i="6" s="1"/>
  <c r="F238" i="6"/>
  <c r="G234" i="6"/>
  <c r="C234" i="6"/>
  <c r="K234" i="6" s="1"/>
  <c r="F234" i="6"/>
  <c r="G230" i="6"/>
  <c r="F230" i="6"/>
  <c r="C230" i="6"/>
  <c r="K230" i="6" s="1"/>
  <c r="G226" i="6"/>
  <c r="F226" i="6"/>
  <c r="G222" i="6"/>
  <c r="C222" i="6"/>
  <c r="K222" i="6" s="1"/>
  <c r="F222" i="6"/>
  <c r="G218" i="6"/>
  <c r="C218" i="6"/>
  <c r="K218" i="6" s="1"/>
  <c r="F218" i="6"/>
  <c r="G214" i="6"/>
  <c r="F214" i="6"/>
  <c r="C214" i="6"/>
  <c r="K214" i="6" s="1"/>
  <c r="G210" i="6"/>
  <c r="F210" i="6"/>
  <c r="G206" i="6"/>
  <c r="C206" i="6"/>
  <c r="K206" i="6" s="1"/>
  <c r="F206" i="6"/>
  <c r="G202" i="6"/>
  <c r="C202" i="6"/>
  <c r="K202" i="6" s="1"/>
  <c r="F202" i="6"/>
  <c r="G198" i="6"/>
  <c r="F198" i="6"/>
  <c r="C198" i="6"/>
  <c r="K198" i="6" s="1"/>
  <c r="G194" i="6"/>
  <c r="F194" i="6"/>
  <c r="G190" i="6"/>
  <c r="C190" i="6"/>
  <c r="K190" i="6" s="1"/>
  <c r="F190" i="6"/>
  <c r="G186" i="6"/>
  <c r="C186" i="6"/>
  <c r="K186" i="6" s="1"/>
  <c r="F186" i="6"/>
  <c r="G182" i="6"/>
  <c r="F182" i="6"/>
  <c r="C182" i="6"/>
  <c r="K182" i="6" s="1"/>
  <c r="G178" i="6"/>
  <c r="F178" i="6"/>
  <c r="G174" i="6"/>
  <c r="C174" i="6"/>
  <c r="K174" i="6" s="1"/>
  <c r="G170" i="6"/>
  <c r="F170" i="6"/>
  <c r="C170" i="6"/>
  <c r="K170" i="6" s="1"/>
  <c r="G166" i="6"/>
  <c r="F166" i="6"/>
  <c r="C166" i="6"/>
  <c r="K166" i="6" s="1"/>
  <c r="G162" i="6"/>
  <c r="F162" i="6"/>
  <c r="G158" i="6"/>
  <c r="C158" i="6"/>
  <c r="K158" i="6" s="1"/>
  <c r="G154" i="6"/>
  <c r="F154" i="6"/>
  <c r="G150" i="6"/>
  <c r="C150" i="6"/>
  <c r="K150" i="6" s="1"/>
  <c r="F150" i="6"/>
  <c r="G146" i="6"/>
  <c r="F146" i="6"/>
  <c r="G142" i="6"/>
  <c r="C142" i="6"/>
  <c r="K142" i="6" s="1"/>
  <c r="G138" i="6"/>
  <c r="F138" i="6"/>
  <c r="G134" i="6"/>
  <c r="C134" i="6"/>
  <c r="K134" i="6" s="1"/>
  <c r="F134" i="6"/>
  <c r="G130" i="6"/>
  <c r="F130" i="6"/>
  <c r="G126" i="6"/>
  <c r="C126" i="6"/>
  <c r="K126" i="6" s="1"/>
  <c r="G122" i="6"/>
  <c r="F122" i="6"/>
  <c r="G118" i="6"/>
  <c r="C118" i="6"/>
  <c r="K118" i="6" s="1"/>
  <c r="F118" i="6"/>
  <c r="G114" i="6"/>
  <c r="F114" i="6"/>
  <c r="G110" i="6"/>
  <c r="C110" i="6"/>
  <c r="K110" i="6" s="1"/>
  <c r="G106" i="6"/>
  <c r="F106" i="6"/>
  <c r="G102" i="6"/>
  <c r="C102" i="6"/>
  <c r="K102" i="6" s="1"/>
  <c r="F102" i="6"/>
  <c r="G98" i="6"/>
  <c r="F98" i="6"/>
  <c r="G94" i="6"/>
  <c r="C94" i="6"/>
  <c r="K94" i="6" s="1"/>
  <c r="G90" i="6"/>
  <c r="F90" i="6"/>
  <c r="G86" i="6"/>
  <c r="C86" i="6"/>
  <c r="K86" i="6" s="1"/>
  <c r="F86" i="6"/>
  <c r="G82" i="6"/>
  <c r="F82" i="6"/>
  <c r="G78" i="6"/>
  <c r="C78" i="6"/>
  <c r="K78" i="6" s="1"/>
  <c r="G74" i="6"/>
  <c r="F74" i="6"/>
  <c r="G70" i="6"/>
  <c r="C70" i="6"/>
  <c r="K70" i="6" s="1"/>
  <c r="F70" i="6"/>
  <c r="G66" i="6"/>
  <c r="F66" i="6"/>
  <c r="G62" i="6"/>
  <c r="C62" i="6"/>
  <c r="K62" i="6" s="1"/>
  <c r="G58" i="6"/>
  <c r="F58" i="6"/>
  <c r="G54" i="6"/>
  <c r="C54" i="6"/>
  <c r="K54" i="6" s="1"/>
  <c r="F54" i="6"/>
  <c r="G50" i="6"/>
  <c r="F50" i="6"/>
  <c r="G46" i="6"/>
  <c r="C46" i="6"/>
  <c r="K46" i="6" s="1"/>
  <c r="G42" i="6"/>
  <c r="F42" i="6"/>
  <c r="G38" i="6"/>
  <c r="C38" i="6"/>
  <c r="K38" i="6" s="1"/>
  <c r="F38" i="6"/>
  <c r="G34" i="6"/>
  <c r="F34" i="6"/>
  <c r="G30" i="6"/>
  <c r="C30" i="6"/>
  <c r="K30" i="6" s="1"/>
  <c r="G26" i="6"/>
  <c r="F26" i="6"/>
  <c r="G22" i="6"/>
  <c r="C22" i="6"/>
  <c r="K22" i="6" s="1"/>
  <c r="F22" i="6"/>
  <c r="G18" i="6"/>
  <c r="F18" i="6"/>
  <c r="G14" i="6"/>
  <c r="C14" i="6"/>
  <c r="K14" i="6" s="1"/>
  <c r="G10" i="6"/>
  <c r="F10" i="6"/>
  <c r="G6" i="6"/>
  <c r="C6" i="6"/>
  <c r="K6" i="6" s="1"/>
  <c r="F6" i="6"/>
  <c r="F14" i="6"/>
  <c r="C284" i="6"/>
  <c r="K284" i="6" s="1"/>
  <c r="C263" i="6"/>
  <c r="K263" i="6" s="1"/>
  <c r="C242" i="6"/>
  <c r="K242" i="6" s="1"/>
  <c r="C220" i="6"/>
  <c r="K220" i="6" s="1"/>
  <c r="C199" i="6"/>
  <c r="K199" i="6" s="1"/>
  <c r="C178" i="6"/>
  <c r="K178" i="6" s="1"/>
  <c r="C154" i="6"/>
  <c r="K154" i="6" s="1"/>
  <c r="C122" i="6"/>
  <c r="K122" i="6" s="1"/>
  <c r="C90" i="6"/>
  <c r="K90" i="6" s="1"/>
  <c r="C58" i="6"/>
  <c r="K58" i="6" s="1"/>
  <c r="C26" i="6"/>
  <c r="K26" i="6" s="1"/>
  <c r="G302" i="6"/>
  <c r="C302" i="6"/>
  <c r="K302" i="6" s="1"/>
  <c r="F302" i="6"/>
  <c r="G266" i="6"/>
  <c r="C266" i="6"/>
  <c r="K266" i="6" s="1"/>
  <c r="F266" i="6"/>
  <c r="C309" i="6"/>
  <c r="K309" i="6" s="1"/>
  <c r="G309" i="6"/>
  <c r="F309" i="6"/>
  <c r="C301" i="6"/>
  <c r="K301" i="6" s="1"/>
  <c r="G301" i="6"/>
  <c r="F301" i="6"/>
  <c r="C297" i="6"/>
  <c r="K297" i="6" s="1"/>
  <c r="F297" i="6"/>
  <c r="G297" i="6"/>
  <c r="C289" i="6"/>
  <c r="K289" i="6" s="1"/>
  <c r="F289" i="6"/>
  <c r="G289" i="6"/>
  <c r="C281" i="6"/>
  <c r="K281" i="6" s="1"/>
  <c r="F281" i="6"/>
  <c r="G281" i="6"/>
  <c r="G273" i="6"/>
  <c r="C273" i="6"/>
  <c r="K273" i="6" s="1"/>
  <c r="F273" i="6"/>
  <c r="C265" i="6"/>
  <c r="K265" i="6" s="1"/>
  <c r="F265" i="6"/>
  <c r="G257" i="6"/>
  <c r="C257" i="6"/>
  <c r="K257" i="6" s="1"/>
  <c r="F257" i="6"/>
  <c r="C253" i="6"/>
  <c r="K253" i="6" s="1"/>
  <c r="G253" i="6"/>
  <c r="F253" i="6"/>
  <c r="G249" i="6"/>
  <c r="C249" i="6"/>
  <c r="K249" i="6" s="1"/>
  <c r="F249" i="6"/>
  <c r="C245" i="6"/>
  <c r="K245" i="6" s="1"/>
  <c r="F245" i="6"/>
  <c r="G245" i="6"/>
  <c r="G241" i="6"/>
  <c r="C241" i="6"/>
  <c r="K241" i="6" s="1"/>
  <c r="F241" i="6"/>
  <c r="C237" i="6"/>
  <c r="K237" i="6" s="1"/>
  <c r="G237" i="6"/>
  <c r="F237" i="6"/>
  <c r="G233" i="6"/>
  <c r="C233" i="6"/>
  <c r="K233" i="6" s="1"/>
  <c r="F233" i="6"/>
  <c r="C229" i="6"/>
  <c r="K229" i="6" s="1"/>
  <c r="F229" i="6"/>
  <c r="G229" i="6"/>
  <c r="G225" i="6"/>
  <c r="C225" i="6"/>
  <c r="K225" i="6" s="1"/>
  <c r="F225" i="6"/>
  <c r="C221" i="6"/>
  <c r="K221" i="6" s="1"/>
  <c r="G221" i="6"/>
  <c r="F221" i="6"/>
  <c r="C213" i="6"/>
  <c r="K213" i="6" s="1"/>
  <c r="F213" i="6"/>
  <c r="G213" i="6"/>
  <c r="G209" i="6"/>
  <c r="C209" i="6"/>
  <c r="K209" i="6" s="1"/>
  <c r="F209" i="6"/>
  <c r="C205" i="6"/>
  <c r="K205" i="6" s="1"/>
  <c r="G205" i="6"/>
  <c r="F205" i="6"/>
  <c r="G201" i="6"/>
  <c r="C201" i="6"/>
  <c r="K201" i="6" s="1"/>
  <c r="F201" i="6"/>
  <c r="C197" i="6"/>
  <c r="K197" i="6" s="1"/>
  <c r="F197" i="6"/>
  <c r="G197" i="6"/>
  <c r="G193" i="6"/>
  <c r="C193" i="6"/>
  <c r="K193" i="6" s="1"/>
  <c r="F193" i="6"/>
  <c r="C189" i="6"/>
  <c r="K189" i="6" s="1"/>
  <c r="G189" i="6"/>
  <c r="F189" i="6"/>
  <c r="G185" i="6"/>
  <c r="C185" i="6"/>
  <c r="K185" i="6" s="1"/>
  <c r="F185" i="6"/>
  <c r="C181" i="6"/>
  <c r="K181" i="6" s="1"/>
  <c r="F181" i="6"/>
  <c r="G181" i="6"/>
  <c r="G177" i="6"/>
  <c r="C177" i="6"/>
  <c r="K177" i="6" s="1"/>
  <c r="F177" i="6"/>
  <c r="C173" i="6"/>
  <c r="K173" i="6" s="1"/>
  <c r="G173" i="6"/>
  <c r="F173" i="6"/>
  <c r="G169" i="6"/>
  <c r="C169" i="6"/>
  <c r="K169" i="6" s="1"/>
  <c r="C165" i="6"/>
  <c r="K165" i="6" s="1"/>
  <c r="F165" i="6"/>
  <c r="G165" i="6"/>
  <c r="G161" i="6"/>
  <c r="C161" i="6"/>
  <c r="K161" i="6" s="1"/>
  <c r="F161" i="6"/>
  <c r="C157" i="6"/>
  <c r="K157" i="6" s="1"/>
  <c r="G157" i="6"/>
  <c r="F157" i="6"/>
  <c r="G153" i="6"/>
  <c r="C153" i="6"/>
  <c r="K153" i="6" s="1"/>
  <c r="C149" i="6"/>
  <c r="K149" i="6" s="1"/>
  <c r="F149" i="6"/>
  <c r="G149" i="6"/>
  <c r="G145" i="6"/>
  <c r="C145" i="6"/>
  <c r="K145" i="6" s="1"/>
  <c r="F145" i="6"/>
  <c r="C141" i="6"/>
  <c r="K141" i="6" s="1"/>
  <c r="G141" i="6"/>
  <c r="F141" i="6"/>
  <c r="G137" i="6"/>
  <c r="C137" i="6"/>
  <c r="K137" i="6" s="1"/>
  <c r="C133" i="6"/>
  <c r="K133" i="6" s="1"/>
  <c r="F133" i="6"/>
  <c r="G133" i="6"/>
  <c r="G129" i="6"/>
  <c r="C129" i="6"/>
  <c r="K129" i="6" s="1"/>
  <c r="F129" i="6"/>
  <c r="C125" i="6"/>
  <c r="K125" i="6" s="1"/>
  <c r="G125" i="6"/>
  <c r="F125" i="6"/>
  <c r="G121" i="6"/>
  <c r="C121" i="6"/>
  <c r="K121" i="6" s="1"/>
  <c r="C117" i="6"/>
  <c r="K117" i="6" s="1"/>
  <c r="F117" i="6"/>
  <c r="G117" i="6"/>
  <c r="G113" i="6"/>
  <c r="C113" i="6"/>
  <c r="K113" i="6" s="1"/>
  <c r="F113" i="6"/>
  <c r="C109" i="6"/>
  <c r="K109" i="6" s="1"/>
  <c r="G109" i="6"/>
  <c r="F109" i="6"/>
  <c r="G105" i="6"/>
  <c r="C105" i="6"/>
  <c r="K105" i="6" s="1"/>
  <c r="C101" i="6"/>
  <c r="K101" i="6" s="1"/>
  <c r="F101" i="6"/>
  <c r="G101" i="6"/>
  <c r="G97" i="6"/>
  <c r="C97" i="6"/>
  <c r="K97" i="6" s="1"/>
  <c r="F97" i="6"/>
  <c r="C93" i="6"/>
  <c r="K93" i="6" s="1"/>
  <c r="G93" i="6"/>
  <c r="F93" i="6"/>
  <c r="G89" i="6"/>
  <c r="C89" i="6"/>
  <c r="K89" i="6" s="1"/>
  <c r="C85" i="6"/>
  <c r="K85" i="6" s="1"/>
  <c r="F85" i="6"/>
  <c r="G85" i="6"/>
  <c r="G81" i="6"/>
  <c r="C81" i="6"/>
  <c r="K81" i="6" s="1"/>
  <c r="F81" i="6"/>
  <c r="C77" i="6"/>
  <c r="K77" i="6" s="1"/>
  <c r="G77" i="6"/>
  <c r="G73" i="6"/>
  <c r="C73" i="6"/>
  <c r="K73" i="6" s="1"/>
  <c r="C69" i="6"/>
  <c r="K69" i="6" s="1"/>
  <c r="F69" i="6"/>
  <c r="G69" i="6"/>
  <c r="C65" i="6"/>
  <c r="K65" i="6" s="1"/>
  <c r="G65" i="6"/>
  <c r="F65" i="6"/>
  <c r="G61" i="6"/>
  <c r="C61" i="6"/>
  <c r="K61" i="6" s="1"/>
  <c r="F61" i="6"/>
  <c r="G57" i="6"/>
  <c r="C57" i="6"/>
  <c r="K57" i="6" s="1"/>
  <c r="C53" i="6"/>
  <c r="K53" i="6" s="1"/>
  <c r="G53" i="6"/>
  <c r="F53" i="6"/>
  <c r="C49" i="6"/>
  <c r="K49" i="6" s="1"/>
  <c r="F49" i="6"/>
  <c r="G45" i="6"/>
  <c r="C45" i="6"/>
  <c r="K45" i="6" s="1"/>
  <c r="F45" i="6"/>
  <c r="G41" i="6"/>
  <c r="C41" i="6"/>
  <c r="K41" i="6" s="1"/>
  <c r="C37" i="6"/>
  <c r="K37" i="6" s="1"/>
  <c r="F37" i="6"/>
  <c r="G37" i="6"/>
  <c r="F73" i="6"/>
  <c r="F30" i="6"/>
  <c r="C300" i="6"/>
  <c r="K300" i="6" s="1"/>
  <c r="C279" i="6"/>
  <c r="K279" i="6" s="1"/>
  <c r="C258" i="6"/>
  <c r="K258" i="6" s="1"/>
  <c r="C236" i="6"/>
  <c r="K236" i="6" s="1"/>
  <c r="C215" i="6"/>
  <c r="K215" i="6" s="1"/>
  <c r="C194" i="6"/>
  <c r="K194" i="6" s="1"/>
  <c r="C172" i="6"/>
  <c r="K172" i="6" s="1"/>
  <c r="C146" i="6"/>
  <c r="K146" i="6" s="1"/>
  <c r="C114" i="6"/>
  <c r="K114" i="6" s="1"/>
  <c r="C82" i="6"/>
  <c r="K82" i="6" s="1"/>
  <c r="C50" i="6"/>
  <c r="K50" i="6" s="1"/>
  <c r="C18" i="6"/>
  <c r="K18" i="6" s="1"/>
  <c r="G265" i="6"/>
  <c r="C4" i="6"/>
  <c r="G4" i="6"/>
  <c r="F4" i="6"/>
  <c r="G306" i="6"/>
  <c r="F306" i="6"/>
  <c r="G262" i="6"/>
  <c r="F262" i="6"/>
  <c r="C262" i="6"/>
  <c r="K262" i="6" s="1"/>
  <c r="C313" i="6"/>
  <c r="K313" i="6" s="1"/>
  <c r="F313" i="6"/>
  <c r="G313" i="6"/>
  <c r="C305" i="6"/>
  <c r="K305" i="6" s="1"/>
  <c r="F305" i="6"/>
  <c r="G305" i="6"/>
  <c r="C293" i="6"/>
  <c r="K293" i="6" s="1"/>
  <c r="G293" i="6"/>
  <c r="F293" i="6"/>
  <c r="C285" i="6"/>
  <c r="K285" i="6" s="1"/>
  <c r="G285" i="6"/>
  <c r="F285" i="6"/>
  <c r="C277" i="6"/>
  <c r="K277" i="6" s="1"/>
  <c r="G277" i="6"/>
  <c r="F277" i="6"/>
  <c r="G269" i="6"/>
  <c r="C269" i="6"/>
  <c r="K269" i="6" s="1"/>
  <c r="F269" i="6"/>
  <c r="C261" i="6"/>
  <c r="K261" i="6" s="1"/>
  <c r="F261" i="6"/>
  <c r="G261" i="6"/>
  <c r="G217" i="6"/>
  <c r="C217" i="6"/>
  <c r="K217" i="6" s="1"/>
  <c r="F217" i="6"/>
  <c r="C312" i="6"/>
  <c r="K312" i="6" s="1"/>
  <c r="C308" i="6"/>
  <c r="K308" i="6" s="1"/>
  <c r="C296" i="6"/>
  <c r="K296" i="6" s="1"/>
  <c r="C292" i="6"/>
  <c r="K292" i="6" s="1"/>
  <c r="C280" i="6"/>
  <c r="K280" i="6" s="1"/>
  <c r="C276" i="6"/>
  <c r="K276" i="6" s="1"/>
  <c r="C176" i="6"/>
  <c r="K176" i="6" s="1"/>
  <c r="F46" i="6"/>
  <c r="C316" i="6"/>
  <c r="K316" i="6" s="1"/>
  <c r="C295" i="6"/>
  <c r="K295" i="6" s="1"/>
  <c r="C274" i="6"/>
  <c r="K274" i="6" s="1"/>
  <c r="C252" i="6"/>
  <c r="K252" i="6" s="1"/>
  <c r="C231" i="6"/>
  <c r="K231" i="6" s="1"/>
  <c r="C210" i="6"/>
  <c r="K210" i="6" s="1"/>
  <c r="C188" i="6"/>
  <c r="K188" i="6" s="1"/>
  <c r="C167" i="6"/>
  <c r="K167" i="6" s="1"/>
  <c r="C138" i="6"/>
  <c r="K138" i="6" s="1"/>
  <c r="C106" i="6"/>
  <c r="K106" i="6" s="1"/>
  <c r="C74" i="6"/>
  <c r="K74" i="6" s="1"/>
  <c r="C42" i="6"/>
  <c r="K42" i="6" s="1"/>
  <c r="C10" i="6"/>
  <c r="K10" i="6" s="1"/>
  <c r="G49" i="6"/>
  <c r="F71" i="6"/>
  <c r="F55" i="6"/>
  <c r="F39" i="6"/>
  <c r="F23" i="6"/>
  <c r="F7" i="6"/>
  <c r="C315" i="6"/>
  <c r="K315" i="6" s="1"/>
  <c r="C304" i="6"/>
  <c r="K304" i="6" s="1"/>
  <c r="C299" i="6"/>
  <c r="K299" i="6" s="1"/>
  <c r="C288" i="6"/>
  <c r="K288" i="6" s="1"/>
  <c r="C283" i="6"/>
  <c r="K283" i="6" s="1"/>
  <c r="C272" i="6"/>
  <c r="K272" i="6" s="1"/>
  <c r="C267" i="6"/>
  <c r="K267" i="6" s="1"/>
  <c r="C256" i="6"/>
  <c r="K256" i="6" s="1"/>
  <c r="C240" i="6"/>
  <c r="K240" i="6" s="1"/>
  <c r="C224" i="6"/>
  <c r="K224" i="6" s="1"/>
  <c r="C208" i="6"/>
  <c r="K208" i="6" s="1"/>
  <c r="C192" i="6"/>
  <c r="K192" i="6" s="1"/>
  <c r="C171" i="6"/>
  <c r="K171" i="6" s="1"/>
  <c r="C159" i="6"/>
  <c r="K159" i="6" s="1"/>
  <c r="C151" i="6"/>
  <c r="K151" i="6" s="1"/>
  <c r="C143" i="6"/>
  <c r="K143" i="6" s="1"/>
  <c r="C135" i="6"/>
  <c r="K135" i="6" s="1"/>
  <c r="C127" i="6"/>
  <c r="K127" i="6" s="1"/>
  <c r="C119" i="6"/>
  <c r="K119" i="6" s="1"/>
  <c r="C111" i="6"/>
  <c r="K111" i="6" s="1"/>
  <c r="C103" i="6"/>
  <c r="K103" i="6" s="1"/>
  <c r="C95" i="6"/>
  <c r="K95" i="6" s="1"/>
  <c r="C87" i="6"/>
  <c r="K87" i="6" s="1"/>
  <c r="C79" i="6"/>
  <c r="K79" i="6" s="1"/>
  <c r="C71" i="6"/>
  <c r="K71" i="6" s="1"/>
  <c r="C63" i="6"/>
  <c r="K63" i="6" s="1"/>
  <c r="C55" i="6"/>
  <c r="K55" i="6" s="1"/>
  <c r="C47" i="6"/>
  <c r="K47" i="6" s="1"/>
  <c r="C39" i="6"/>
  <c r="K39" i="6" s="1"/>
  <c r="C31" i="6"/>
  <c r="K31" i="6" s="1"/>
  <c r="C23" i="6"/>
  <c r="K23" i="6" s="1"/>
  <c r="C15" i="6"/>
  <c r="K15" i="6" s="1"/>
  <c r="C7" i="6"/>
  <c r="K7" i="6" s="1"/>
  <c r="C33" i="6"/>
  <c r="K33" i="6" s="1"/>
  <c r="G29" i="6"/>
  <c r="C29" i="6"/>
  <c r="K29" i="6" s="1"/>
  <c r="G25" i="6"/>
  <c r="C25" i="6"/>
  <c r="K25" i="6" s="1"/>
  <c r="G21" i="6"/>
  <c r="C21" i="6"/>
  <c r="K21" i="6" s="1"/>
  <c r="G17" i="6"/>
  <c r="C17" i="6"/>
  <c r="K17" i="6" s="1"/>
  <c r="C13" i="6"/>
  <c r="K13" i="6" s="1"/>
  <c r="G9" i="6"/>
  <c r="C9" i="6"/>
  <c r="K9" i="6" s="1"/>
  <c r="G5" i="6"/>
  <c r="C5" i="6"/>
  <c r="K5" i="6" s="1"/>
  <c r="G180" i="6"/>
  <c r="F180" i="6"/>
  <c r="G176" i="6"/>
  <c r="F176" i="6"/>
  <c r="G172" i="6"/>
  <c r="F172" i="6"/>
  <c r="G168" i="6"/>
  <c r="F168" i="6"/>
  <c r="G164" i="6"/>
  <c r="F164" i="6"/>
  <c r="G160" i="6"/>
  <c r="C160" i="6"/>
  <c r="K160" i="6" s="1"/>
  <c r="F160" i="6"/>
  <c r="G156" i="6"/>
  <c r="C156" i="6"/>
  <c r="K156" i="6" s="1"/>
  <c r="F156" i="6"/>
  <c r="G152" i="6"/>
  <c r="C152" i="6"/>
  <c r="K152" i="6" s="1"/>
  <c r="F152" i="6"/>
  <c r="G148" i="6"/>
  <c r="C148" i="6"/>
  <c r="K148" i="6" s="1"/>
  <c r="F148" i="6"/>
  <c r="G144" i="6"/>
  <c r="C144" i="6"/>
  <c r="K144" i="6" s="1"/>
  <c r="F144" i="6"/>
  <c r="G140" i="6"/>
  <c r="C140" i="6"/>
  <c r="K140" i="6" s="1"/>
  <c r="F140" i="6"/>
  <c r="G136" i="6"/>
  <c r="C136" i="6"/>
  <c r="K136" i="6" s="1"/>
  <c r="F136" i="6"/>
  <c r="G132" i="6"/>
  <c r="C132" i="6"/>
  <c r="K132" i="6" s="1"/>
  <c r="F132" i="6"/>
  <c r="G128" i="6"/>
  <c r="C128" i="6"/>
  <c r="K128" i="6" s="1"/>
  <c r="F128" i="6"/>
  <c r="G124" i="6"/>
  <c r="C124" i="6"/>
  <c r="K124" i="6" s="1"/>
  <c r="F124" i="6"/>
  <c r="G120" i="6"/>
  <c r="C120" i="6"/>
  <c r="K120" i="6" s="1"/>
  <c r="F120" i="6"/>
  <c r="G116" i="6"/>
  <c r="C116" i="6"/>
  <c r="K116" i="6" s="1"/>
  <c r="F116" i="6"/>
  <c r="G112" i="6"/>
  <c r="C112" i="6"/>
  <c r="K112" i="6" s="1"/>
  <c r="F112" i="6"/>
  <c r="G108" i="6"/>
  <c r="C108" i="6"/>
  <c r="K108" i="6" s="1"/>
  <c r="F108" i="6"/>
  <c r="G104" i="6"/>
  <c r="C104" i="6"/>
  <c r="K104" i="6" s="1"/>
  <c r="F104" i="6"/>
  <c r="G100" i="6"/>
  <c r="C100" i="6"/>
  <c r="K100" i="6" s="1"/>
  <c r="F100" i="6"/>
  <c r="G96" i="6"/>
  <c r="C96" i="6"/>
  <c r="K96" i="6" s="1"/>
  <c r="F96" i="6"/>
  <c r="G92" i="6"/>
  <c r="C92" i="6"/>
  <c r="K92" i="6" s="1"/>
  <c r="F92" i="6"/>
  <c r="G88" i="6"/>
  <c r="C88" i="6"/>
  <c r="K88" i="6" s="1"/>
  <c r="F88" i="6"/>
  <c r="G84" i="6"/>
  <c r="C84" i="6"/>
  <c r="K84" i="6" s="1"/>
  <c r="F84" i="6"/>
  <c r="G80" i="6"/>
  <c r="C80" i="6"/>
  <c r="K80" i="6" s="1"/>
  <c r="F80" i="6"/>
  <c r="G76" i="6"/>
  <c r="C76" i="6"/>
  <c r="K76" i="6" s="1"/>
  <c r="F76" i="6"/>
  <c r="G72" i="6"/>
  <c r="C72" i="6"/>
  <c r="K72" i="6" s="1"/>
  <c r="F72" i="6"/>
  <c r="G68" i="6"/>
  <c r="C68" i="6"/>
  <c r="K68" i="6" s="1"/>
  <c r="F68" i="6"/>
  <c r="G64" i="6"/>
  <c r="C64" i="6"/>
  <c r="K64" i="6" s="1"/>
  <c r="F64" i="6"/>
  <c r="G60" i="6"/>
  <c r="C60" i="6"/>
  <c r="K60" i="6" s="1"/>
  <c r="F60" i="6"/>
  <c r="G56" i="6"/>
  <c r="C56" i="6"/>
  <c r="K56" i="6" s="1"/>
  <c r="F56" i="6"/>
  <c r="G52" i="6"/>
  <c r="C52" i="6"/>
  <c r="K52" i="6" s="1"/>
  <c r="F52" i="6"/>
  <c r="G48" i="6"/>
  <c r="C48" i="6"/>
  <c r="K48" i="6" s="1"/>
  <c r="F48" i="6"/>
  <c r="G44" i="6"/>
  <c r="C44" i="6"/>
  <c r="K44" i="6" s="1"/>
  <c r="F44" i="6"/>
  <c r="G40" i="6"/>
  <c r="C40" i="6"/>
  <c r="K40" i="6" s="1"/>
  <c r="F40" i="6"/>
  <c r="G36" i="6"/>
  <c r="C36" i="6"/>
  <c r="K36" i="6" s="1"/>
  <c r="F36" i="6"/>
  <c r="G32" i="6"/>
  <c r="C32" i="6"/>
  <c r="K32" i="6" s="1"/>
  <c r="F32" i="6"/>
  <c r="G28" i="6"/>
  <c r="C28" i="6"/>
  <c r="K28" i="6" s="1"/>
  <c r="F28" i="6"/>
  <c r="G24" i="6"/>
  <c r="C24" i="6"/>
  <c r="K24" i="6" s="1"/>
  <c r="F24" i="6"/>
  <c r="G20" i="6"/>
  <c r="C20" i="6"/>
  <c r="K20" i="6" s="1"/>
  <c r="F20" i="6"/>
  <c r="G16" i="6"/>
  <c r="C16" i="6"/>
  <c r="K16" i="6" s="1"/>
  <c r="F16" i="6"/>
  <c r="G12" i="6"/>
  <c r="C12" i="6"/>
  <c r="K12" i="6" s="1"/>
  <c r="F12" i="6"/>
  <c r="C8" i="6"/>
  <c r="K8" i="6" s="1"/>
  <c r="G8" i="6"/>
  <c r="F8" i="6"/>
  <c r="F155" i="6"/>
  <c r="F139" i="6"/>
  <c r="F123" i="6"/>
  <c r="F107" i="6"/>
  <c r="F91" i="6"/>
  <c r="F75" i="6"/>
  <c r="F59" i="6"/>
  <c r="F43" i="6"/>
  <c r="F33" i="6"/>
  <c r="F27" i="6"/>
  <c r="F17" i="6"/>
  <c r="F11" i="6"/>
  <c r="C303" i="6"/>
  <c r="K303" i="6" s="1"/>
  <c r="C287" i="6"/>
  <c r="K287" i="6" s="1"/>
  <c r="C271" i="6"/>
  <c r="K271" i="6" s="1"/>
  <c r="C260" i="6"/>
  <c r="K260" i="6" s="1"/>
  <c r="C255" i="6"/>
  <c r="K255" i="6" s="1"/>
  <c r="C244" i="6"/>
  <c r="K244" i="6" s="1"/>
  <c r="C239" i="6"/>
  <c r="K239" i="6" s="1"/>
  <c r="C228" i="6"/>
  <c r="K228" i="6" s="1"/>
  <c r="C223" i="6"/>
  <c r="K223" i="6" s="1"/>
  <c r="C212" i="6"/>
  <c r="K212" i="6" s="1"/>
  <c r="C207" i="6"/>
  <c r="K207" i="6" s="1"/>
  <c r="C196" i="6"/>
  <c r="K196" i="6" s="1"/>
  <c r="C191" i="6"/>
  <c r="K191" i="6" s="1"/>
  <c r="C180" i="6"/>
  <c r="K180" i="6" s="1"/>
  <c r="C175" i="6"/>
  <c r="K175" i="6" s="1"/>
  <c r="C164" i="6"/>
  <c r="K164" i="6" s="1"/>
  <c r="G312" i="6"/>
  <c r="G296" i="6"/>
  <c r="G280" i="6"/>
  <c r="G259" i="6"/>
  <c r="G243" i="6"/>
  <c r="G227" i="6"/>
  <c r="G211" i="6"/>
  <c r="G195" i="6"/>
  <c r="G179" i="6"/>
  <c r="G163" i="6"/>
  <c r="G147" i="6"/>
  <c r="G131" i="6"/>
  <c r="G115" i="6"/>
  <c r="G99" i="6"/>
  <c r="G83" i="6"/>
  <c r="G33" i="6"/>
  <c r="F175" i="6"/>
  <c r="F159" i="6"/>
  <c r="F143" i="6"/>
  <c r="F127" i="6"/>
  <c r="F111" i="6"/>
  <c r="F95" i="6"/>
  <c r="F79" i="6"/>
  <c r="F63" i="6"/>
  <c r="F47" i="6"/>
  <c r="F31" i="6"/>
  <c r="F21" i="6"/>
  <c r="F15" i="6"/>
  <c r="F5" i="6"/>
  <c r="C307" i="6"/>
  <c r="K307" i="6" s="1"/>
  <c r="C291" i="6"/>
  <c r="K291" i="6" s="1"/>
  <c r="C275" i="6"/>
  <c r="K275" i="6" s="1"/>
  <c r="C264" i="6"/>
  <c r="K264" i="6" s="1"/>
  <c r="C248" i="6"/>
  <c r="K248" i="6" s="1"/>
  <c r="C232" i="6"/>
  <c r="K232" i="6" s="1"/>
  <c r="C216" i="6"/>
  <c r="K216" i="6" s="1"/>
  <c r="C200" i="6"/>
  <c r="K200" i="6" s="1"/>
  <c r="C184" i="6"/>
  <c r="K184" i="6" s="1"/>
  <c r="C168" i="6"/>
  <c r="K168" i="6" s="1"/>
  <c r="C67" i="6"/>
  <c r="K67" i="6" s="1"/>
  <c r="C59" i="6"/>
  <c r="K59" i="6" s="1"/>
  <c r="C51" i="6"/>
  <c r="K51" i="6" s="1"/>
  <c r="C43" i="6"/>
  <c r="K43" i="6" s="1"/>
  <c r="C35" i="6"/>
  <c r="K35" i="6" s="1"/>
  <c r="C27" i="6"/>
  <c r="K27" i="6" s="1"/>
  <c r="C19" i="6"/>
  <c r="K19" i="6" s="1"/>
  <c r="C11" i="6"/>
  <c r="K11" i="6" s="1"/>
  <c r="C8" i="8" l="1"/>
  <c r="K8" i="8" s="1"/>
  <c r="C12" i="8"/>
  <c r="K12" i="8" s="1"/>
  <c r="C16" i="8"/>
  <c r="K16" i="8" s="1"/>
  <c r="C20" i="8"/>
  <c r="K20" i="8" s="1"/>
  <c r="C24" i="8"/>
  <c r="K24" i="8" s="1"/>
  <c r="C28" i="8"/>
  <c r="K28" i="8" s="1"/>
  <c r="C32" i="8"/>
  <c r="K32" i="8" s="1"/>
  <c r="C36" i="8"/>
  <c r="K36" i="8" s="1"/>
  <c r="C40" i="8"/>
  <c r="K40" i="8" s="1"/>
  <c r="C44" i="8"/>
  <c r="K44" i="8" s="1"/>
  <c r="C48" i="8"/>
  <c r="K48" i="8" s="1"/>
  <c r="C52" i="8"/>
  <c r="K52" i="8" s="1"/>
  <c r="C56" i="8"/>
  <c r="K56" i="8" s="1"/>
  <c r="C60" i="8"/>
  <c r="K60" i="8" s="1"/>
  <c r="C64" i="8"/>
  <c r="K64" i="8" s="1"/>
  <c r="C68" i="8"/>
  <c r="K68" i="8" s="1"/>
  <c r="C72" i="8"/>
  <c r="K72" i="8" s="1"/>
  <c r="C76" i="8"/>
  <c r="K76" i="8" s="1"/>
  <c r="C80" i="8"/>
  <c r="K80" i="8" s="1"/>
  <c r="C84" i="8"/>
  <c r="K84" i="8" s="1"/>
  <c r="C88" i="8"/>
  <c r="K88" i="8" s="1"/>
  <c r="C92" i="8"/>
  <c r="K92" i="8" s="1"/>
  <c r="C96" i="8"/>
  <c r="K96" i="8" s="1"/>
  <c r="C100" i="8"/>
  <c r="K100" i="8" s="1"/>
  <c r="C104" i="8"/>
  <c r="K104" i="8" s="1"/>
  <c r="C108" i="8"/>
  <c r="K108" i="8" s="1"/>
  <c r="C112" i="8"/>
  <c r="K112" i="8" s="1"/>
  <c r="C116" i="8"/>
  <c r="K116" i="8" s="1"/>
  <c r="C120" i="8"/>
  <c r="K120" i="8" s="1"/>
  <c r="C124" i="8"/>
  <c r="K124" i="8" s="1"/>
  <c r="C128" i="8"/>
  <c r="K128" i="8" s="1"/>
  <c r="C132" i="8"/>
  <c r="K132" i="8" s="1"/>
  <c r="C136" i="8"/>
  <c r="K136" i="8" s="1"/>
  <c r="C140" i="8"/>
  <c r="K140" i="8" s="1"/>
  <c r="C144" i="8"/>
  <c r="K144" i="8" s="1"/>
  <c r="C148" i="8"/>
  <c r="K148" i="8" s="1"/>
  <c r="C152" i="8"/>
  <c r="K152" i="8" s="1"/>
  <c r="C156" i="8"/>
  <c r="K156" i="8" s="1"/>
  <c r="C160" i="8"/>
  <c r="K160" i="8" s="1"/>
  <c r="C164" i="8"/>
  <c r="K164" i="8" s="1"/>
  <c r="C168" i="8"/>
  <c r="K168" i="8" s="1"/>
  <c r="C172" i="8"/>
  <c r="K172" i="8" s="1"/>
  <c r="C176" i="8"/>
  <c r="K176" i="8" s="1"/>
  <c r="C180" i="8"/>
  <c r="K180" i="8" s="1"/>
  <c r="C184" i="8"/>
  <c r="K184" i="8" s="1"/>
  <c r="C188" i="8"/>
  <c r="K188" i="8" s="1"/>
  <c r="C192" i="8"/>
  <c r="K192" i="8" s="1"/>
  <c r="C196" i="8"/>
  <c r="K196" i="8" s="1"/>
  <c r="C200" i="8"/>
  <c r="K200" i="8" s="1"/>
  <c r="C204" i="8"/>
  <c r="K204" i="8" s="1"/>
  <c r="C208" i="8"/>
  <c r="K208" i="8" s="1"/>
  <c r="C212" i="8"/>
  <c r="K212" i="8" s="1"/>
  <c r="C216" i="8"/>
  <c r="K216" i="8" s="1"/>
  <c r="C220" i="8"/>
  <c r="K220" i="8" s="1"/>
  <c r="C224" i="8"/>
  <c r="K224" i="8" s="1"/>
  <c r="C228" i="8"/>
  <c r="K228" i="8" s="1"/>
  <c r="C232" i="8"/>
  <c r="K232" i="8" s="1"/>
  <c r="C236" i="8"/>
  <c r="K236" i="8" s="1"/>
  <c r="C240" i="8"/>
  <c r="K240" i="8" s="1"/>
  <c r="C244" i="8"/>
  <c r="K244" i="8" s="1"/>
  <c r="C248" i="8"/>
  <c r="K248" i="8" s="1"/>
  <c r="C252" i="8"/>
  <c r="K252" i="8" s="1"/>
  <c r="C256" i="8"/>
  <c r="K256" i="8" s="1"/>
  <c r="C260" i="8"/>
  <c r="K260" i="8" s="1"/>
  <c r="C264" i="8"/>
  <c r="K264" i="8" s="1"/>
  <c r="C268" i="8"/>
  <c r="K268" i="8" s="1"/>
  <c r="C272" i="8"/>
  <c r="K272" i="8" s="1"/>
  <c r="C276" i="8"/>
  <c r="K276" i="8" s="1"/>
  <c r="C280" i="8"/>
  <c r="K280" i="8" s="1"/>
  <c r="C284" i="8"/>
  <c r="K284" i="8" s="1"/>
  <c r="C288" i="8"/>
  <c r="K288" i="8" s="1"/>
  <c r="C292" i="8"/>
  <c r="K292" i="8" s="1"/>
  <c r="C296" i="8"/>
  <c r="K296" i="8" s="1"/>
  <c r="C300" i="8"/>
  <c r="K300" i="8" s="1"/>
  <c r="C304" i="8"/>
  <c r="K304" i="8" s="1"/>
  <c r="C308" i="8"/>
  <c r="K308" i="8" s="1"/>
  <c r="C312" i="8"/>
  <c r="K312" i="8" s="1"/>
  <c r="C316" i="8"/>
  <c r="K316" i="8" s="1"/>
  <c r="C320" i="8"/>
  <c r="K320" i="8" s="1"/>
  <c r="C324" i="8"/>
  <c r="K324" i="8" s="1"/>
  <c r="C328" i="8"/>
  <c r="K328" i="8" s="1"/>
  <c r="C332" i="8"/>
  <c r="K332" i="8" s="1"/>
  <c r="C336" i="8"/>
  <c r="K336" i="8" s="1"/>
  <c r="C340" i="8"/>
  <c r="K340" i="8" s="1"/>
  <c r="C344" i="8"/>
  <c r="K344" i="8" s="1"/>
  <c r="C348" i="8"/>
  <c r="K348" i="8" s="1"/>
  <c r="C352" i="8"/>
  <c r="K352" i="8" s="1"/>
  <c r="C356" i="8"/>
  <c r="K356" i="8" s="1"/>
  <c r="C360" i="8"/>
  <c r="K360" i="8" s="1"/>
  <c r="C364" i="8"/>
  <c r="K364" i="8" s="1"/>
  <c r="C368" i="8"/>
  <c r="K368" i="8" s="1"/>
  <c r="C372" i="8"/>
  <c r="K372" i="8" s="1"/>
  <c r="C376" i="8"/>
  <c r="K376" i="8" s="1"/>
  <c r="C380" i="8"/>
  <c r="K380" i="8" s="1"/>
  <c r="C384" i="8"/>
  <c r="K384" i="8" s="1"/>
  <c r="C388" i="8"/>
  <c r="K388" i="8" s="1"/>
  <c r="C392" i="8"/>
  <c r="K392" i="8" s="1"/>
  <c r="C396" i="8"/>
  <c r="K396" i="8" s="1"/>
  <c r="C400" i="8"/>
  <c r="K400" i="8" s="1"/>
  <c r="C404" i="8"/>
  <c r="K404" i="8" s="1"/>
  <c r="C408" i="8"/>
  <c r="K408" i="8" s="1"/>
  <c r="C412" i="8"/>
  <c r="K412" i="8" s="1"/>
  <c r="C416" i="8"/>
  <c r="K416" i="8" s="1"/>
  <c r="C420" i="8"/>
  <c r="K420" i="8" s="1"/>
  <c r="C424" i="8"/>
  <c r="K424" i="8" s="1"/>
  <c r="C428" i="8"/>
  <c r="K428" i="8" s="1"/>
  <c r="C432" i="8"/>
  <c r="K432" i="8" s="1"/>
  <c r="C436" i="8"/>
  <c r="K436" i="8" s="1"/>
  <c r="C440" i="8"/>
  <c r="K440" i="8" s="1"/>
  <c r="C444" i="8"/>
  <c r="K444" i="8" s="1"/>
  <c r="C448" i="8"/>
  <c r="K448" i="8" s="1"/>
  <c r="C452" i="8"/>
  <c r="K452" i="8" s="1"/>
  <c r="C456" i="8"/>
  <c r="K456" i="8" s="1"/>
  <c r="C460" i="8"/>
  <c r="K460" i="8" s="1"/>
  <c r="C464" i="8"/>
  <c r="K464" i="8" s="1"/>
  <c r="C468" i="8"/>
  <c r="K468" i="8" s="1"/>
  <c r="C472" i="8"/>
  <c r="K472" i="8" s="1"/>
  <c r="C5" i="8"/>
  <c r="K5" i="8" s="1"/>
  <c r="C17" i="8"/>
  <c r="K17" i="8" s="1"/>
  <c r="C25" i="8"/>
  <c r="K25" i="8" s="1"/>
  <c r="C33" i="8"/>
  <c r="K33" i="8" s="1"/>
  <c r="C41" i="8"/>
  <c r="K41" i="8" s="1"/>
  <c r="C49" i="8"/>
  <c r="K49" i="8" s="1"/>
  <c r="C53" i="8"/>
  <c r="K53" i="8" s="1"/>
  <c r="C61" i="8"/>
  <c r="K61" i="8" s="1"/>
  <c r="C69" i="8"/>
  <c r="K69" i="8" s="1"/>
  <c r="C77" i="8"/>
  <c r="K77" i="8" s="1"/>
  <c r="C85" i="8"/>
  <c r="K85" i="8" s="1"/>
  <c r="C93" i="8"/>
  <c r="K93" i="8" s="1"/>
  <c r="C101" i="8"/>
  <c r="K101" i="8" s="1"/>
  <c r="C109" i="8"/>
  <c r="K109" i="8" s="1"/>
  <c r="C113" i="8"/>
  <c r="K113" i="8" s="1"/>
  <c r="C121" i="8"/>
  <c r="K121" i="8" s="1"/>
  <c r="C129" i="8"/>
  <c r="K129" i="8" s="1"/>
  <c r="C137" i="8"/>
  <c r="K137" i="8" s="1"/>
  <c r="C145" i="8"/>
  <c r="K145" i="8" s="1"/>
  <c r="C153" i="8"/>
  <c r="K153" i="8" s="1"/>
  <c r="C161" i="8"/>
  <c r="K161" i="8" s="1"/>
  <c r="C169" i="8"/>
  <c r="K169" i="8" s="1"/>
  <c r="C177" i="8"/>
  <c r="K177" i="8" s="1"/>
  <c r="C189" i="8"/>
  <c r="K189" i="8" s="1"/>
  <c r="C193" i="8"/>
  <c r="K193" i="8" s="1"/>
  <c r="C205" i="8"/>
  <c r="K205" i="8" s="1"/>
  <c r="C213" i="8"/>
  <c r="K213" i="8" s="1"/>
  <c r="C221" i="8"/>
  <c r="K221" i="8" s="1"/>
  <c r="C229" i="8"/>
  <c r="K229" i="8" s="1"/>
  <c r="C237" i="8"/>
  <c r="K237" i="8" s="1"/>
  <c r="C245" i="8"/>
  <c r="K245" i="8" s="1"/>
  <c r="C253" i="8"/>
  <c r="K253" i="8" s="1"/>
  <c r="C257" i="8"/>
  <c r="K257" i="8" s="1"/>
  <c r="C265" i="8"/>
  <c r="K265" i="8" s="1"/>
  <c r="C273" i="8"/>
  <c r="K273" i="8" s="1"/>
  <c r="C281" i="8"/>
  <c r="K281" i="8" s="1"/>
  <c r="C289" i="8"/>
  <c r="K289" i="8" s="1"/>
  <c r="C297" i="8"/>
  <c r="K297" i="8" s="1"/>
  <c r="C309" i="8"/>
  <c r="K309" i="8" s="1"/>
  <c r="C317" i="8"/>
  <c r="K317" i="8" s="1"/>
  <c r="C325" i="8"/>
  <c r="K325" i="8" s="1"/>
  <c r="C333" i="8"/>
  <c r="K333" i="8" s="1"/>
  <c r="C341" i="8"/>
  <c r="K341" i="8" s="1"/>
  <c r="C349" i="8"/>
  <c r="K349" i="8" s="1"/>
  <c r="C357" i="8"/>
  <c r="K357" i="8" s="1"/>
  <c r="C365" i="8"/>
  <c r="K365" i="8" s="1"/>
  <c r="C369" i="8"/>
  <c r="K369" i="8" s="1"/>
  <c r="C389" i="8"/>
  <c r="K389" i="8" s="1"/>
  <c r="C397" i="8"/>
  <c r="K397" i="8" s="1"/>
  <c r="C405" i="8"/>
  <c r="K405" i="8" s="1"/>
  <c r="C413" i="8"/>
  <c r="K413" i="8" s="1"/>
  <c r="C421" i="8"/>
  <c r="K421" i="8" s="1"/>
  <c r="C429" i="8"/>
  <c r="K429" i="8" s="1"/>
  <c r="C9" i="8"/>
  <c r="K9" i="8" s="1"/>
  <c r="C13" i="8"/>
  <c r="K13" i="8" s="1"/>
  <c r="C21" i="8"/>
  <c r="K21" i="8" s="1"/>
  <c r="C29" i="8"/>
  <c r="K29" i="8" s="1"/>
  <c r="C37" i="8"/>
  <c r="K37" i="8" s="1"/>
  <c r="C45" i="8"/>
  <c r="K45" i="8" s="1"/>
  <c r="C57" i="8"/>
  <c r="K57" i="8" s="1"/>
  <c r="C65" i="8"/>
  <c r="K65" i="8" s="1"/>
  <c r="C73" i="8"/>
  <c r="K73" i="8" s="1"/>
  <c r="C81" i="8"/>
  <c r="K81" i="8" s="1"/>
  <c r="C89" i="8"/>
  <c r="K89" i="8" s="1"/>
  <c r="C97" i="8"/>
  <c r="K97" i="8" s="1"/>
  <c r="C105" i="8"/>
  <c r="K105" i="8" s="1"/>
  <c r="C117" i="8"/>
  <c r="K117" i="8" s="1"/>
  <c r="C125" i="8"/>
  <c r="K125" i="8" s="1"/>
  <c r="C133" i="8"/>
  <c r="K133" i="8" s="1"/>
  <c r="C141" i="8"/>
  <c r="K141" i="8" s="1"/>
  <c r="C149" i="8"/>
  <c r="K149" i="8" s="1"/>
  <c r="C157" i="8"/>
  <c r="K157" i="8" s="1"/>
  <c r="C165" i="8"/>
  <c r="K165" i="8" s="1"/>
  <c r="C173" i="8"/>
  <c r="K173" i="8" s="1"/>
  <c r="C181" i="8"/>
  <c r="K181" i="8" s="1"/>
  <c r="C185" i="8"/>
  <c r="K185" i="8" s="1"/>
  <c r="C197" i="8"/>
  <c r="K197" i="8" s="1"/>
  <c r="C201" i="8"/>
  <c r="K201" i="8" s="1"/>
  <c r="C209" i="8"/>
  <c r="K209" i="8" s="1"/>
  <c r="C217" i="8"/>
  <c r="K217" i="8" s="1"/>
  <c r="C225" i="8"/>
  <c r="K225" i="8" s="1"/>
  <c r="C233" i="8"/>
  <c r="K233" i="8" s="1"/>
  <c r="C241" i="8"/>
  <c r="K241" i="8" s="1"/>
  <c r="C249" i="8"/>
  <c r="K249" i="8" s="1"/>
  <c r="C261" i="8"/>
  <c r="K261" i="8" s="1"/>
  <c r="C269" i="8"/>
  <c r="K269" i="8" s="1"/>
  <c r="C277" i="8"/>
  <c r="K277" i="8" s="1"/>
  <c r="C285" i="8"/>
  <c r="K285" i="8" s="1"/>
  <c r="C293" i="8"/>
  <c r="K293" i="8" s="1"/>
  <c r="C301" i="8"/>
  <c r="K301" i="8" s="1"/>
  <c r="C305" i="8"/>
  <c r="K305" i="8" s="1"/>
  <c r="C313" i="8"/>
  <c r="K313" i="8" s="1"/>
  <c r="C321" i="8"/>
  <c r="K321" i="8" s="1"/>
  <c r="C329" i="8"/>
  <c r="K329" i="8" s="1"/>
  <c r="C337" i="8"/>
  <c r="K337" i="8" s="1"/>
  <c r="C345" i="8"/>
  <c r="K345" i="8" s="1"/>
  <c r="C353" i="8"/>
  <c r="K353" i="8" s="1"/>
  <c r="C361" i="8"/>
  <c r="K361" i="8" s="1"/>
  <c r="C373" i="8"/>
  <c r="K373" i="8" s="1"/>
  <c r="C377" i="8"/>
  <c r="K377" i="8" s="1"/>
  <c r="C381" i="8"/>
  <c r="K381" i="8" s="1"/>
  <c r="C385" i="8"/>
  <c r="K385" i="8" s="1"/>
  <c r="C393" i="8"/>
  <c r="K393" i="8" s="1"/>
  <c r="C401" i="8"/>
  <c r="K401" i="8" s="1"/>
  <c r="C409" i="8"/>
  <c r="K409" i="8" s="1"/>
  <c r="C417" i="8"/>
  <c r="K417" i="8" s="1"/>
  <c r="C425" i="8"/>
  <c r="K425" i="8" s="1"/>
  <c r="C433" i="8"/>
  <c r="K433" i="8" s="1"/>
  <c r="C441" i="8"/>
  <c r="K441" i="8" s="1"/>
  <c r="C445" i="8"/>
  <c r="K445" i="8" s="1"/>
  <c r="C11" i="8"/>
  <c r="K11" i="8" s="1"/>
  <c r="C19" i="8"/>
  <c r="K19" i="8" s="1"/>
  <c r="C27" i="8"/>
  <c r="K27" i="8" s="1"/>
  <c r="C35" i="8"/>
  <c r="K35" i="8" s="1"/>
  <c r="C43" i="8"/>
  <c r="K43" i="8" s="1"/>
  <c r="C51" i="8"/>
  <c r="K51" i="8" s="1"/>
  <c r="C59" i="8"/>
  <c r="K59" i="8" s="1"/>
  <c r="C67" i="8"/>
  <c r="K67" i="8" s="1"/>
  <c r="C75" i="8"/>
  <c r="K75" i="8" s="1"/>
  <c r="C83" i="8"/>
  <c r="K83" i="8" s="1"/>
  <c r="C91" i="8"/>
  <c r="K91" i="8" s="1"/>
  <c r="C99" i="8"/>
  <c r="K99" i="8" s="1"/>
  <c r="C107" i="8"/>
  <c r="K107" i="8" s="1"/>
  <c r="C115" i="8"/>
  <c r="K115" i="8" s="1"/>
  <c r="C123" i="8"/>
  <c r="K123" i="8" s="1"/>
  <c r="C131" i="8"/>
  <c r="K131" i="8" s="1"/>
  <c r="C139" i="8"/>
  <c r="K139" i="8" s="1"/>
  <c r="C147" i="8"/>
  <c r="K147" i="8" s="1"/>
  <c r="C155" i="8"/>
  <c r="K155" i="8" s="1"/>
  <c r="C163" i="8"/>
  <c r="K163" i="8" s="1"/>
  <c r="C171" i="8"/>
  <c r="K171" i="8" s="1"/>
  <c r="C179" i="8"/>
  <c r="K179" i="8" s="1"/>
  <c r="C187" i="8"/>
  <c r="K187" i="8" s="1"/>
  <c r="C195" i="8"/>
  <c r="K195" i="8" s="1"/>
  <c r="C203" i="8"/>
  <c r="K203" i="8" s="1"/>
  <c r="C211" i="8"/>
  <c r="K211" i="8" s="1"/>
  <c r="C219" i="8"/>
  <c r="K219" i="8" s="1"/>
  <c r="C227" i="8"/>
  <c r="K227" i="8" s="1"/>
  <c r="C235" i="8"/>
  <c r="K235" i="8" s="1"/>
  <c r="C243" i="8"/>
  <c r="K243" i="8" s="1"/>
  <c r="C251" i="8"/>
  <c r="K251" i="8" s="1"/>
  <c r="C259" i="8"/>
  <c r="K259" i="8" s="1"/>
  <c r="C267" i="8"/>
  <c r="K267" i="8" s="1"/>
  <c r="C275" i="8"/>
  <c r="K275" i="8" s="1"/>
  <c r="C283" i="8"/>
  <c r="K283" i="8" s="1"/>
  <c r="C291" i="8"/>
  <c r="K291" i="8" s="1"/>
  <c r="C299" i="8"/>
  <c r="K299" i="8" s="1"/>
  <c r="C307" i="8"/>
  <c r="K307" i="8" s="1"/>
  <c r="C315" i="8"/>
  <c r="K315" i="8" s="1"/>
  <c r="C323" i="8"/>
  <c r="K323" i="8" s="1"/>
  <c r="C331" i="8"/>
  <c r="K331" i="8" s="1"/>
  <c r="C339" i="8"/>
  <c r="K339" i="8" s="1"/>
  <c r="C347" i="8"/>
  <c r="K347" i="8" s="1"/>
  <c r="C355" i="8"/>
  <c r="K355" i="8" s="1"/>
  <c r="C363" i="8"/>
  <c r="K363" i="8" s="1"/>
  <c r="C371" i="8"/>
  <c r="K371" i="8" s="1"/>
  <c r="C379" i="8"/>
  <c r="K379" i="8" s="1"/>
  <c r="C387" i="8"/>
  <c r="K387" i="8" s="1"/>
  <c r="C395" i="8"/>
  <c r="K395" i="8" s="1"/>
  <c r="C403" i="8"/>
  <c r="K403" i="8" s="1"/>
  <c r="C411" i="8"/>
  <c r="K411" i="8" s="1"/>
  <c r="C419" i="8"/>
  <c r="K419" i="8" s="1"/>
  <c r="C427" i="8"/>
  <c r="K427" i="8" s="1"/>
  <c r="C435" i="8"/>
  <c r="K435" i="8" s="1"/>
  <c r="C442" i="8"/>
  <c r="K442" i="8" s="1"/>
  <c r="C449" i="8"/>
  <c r="K449" i="8" s="1"/>
  <c r="C454" i="8"/>
  <c r="K454" i="8" s="1"/>
  <c r="C459" i="8"/>
  <c r="K459" i="8" s="1"/>
  <c r="C465" i="8"/>
  <c r="K465" i="8" s="1"/>
  <c r="C470" i="8"/>
  <c r="K470" i="8" s="1"/>
  <c r="C4" i="8"/>
  <c r="K4" i="8" s="1"/>
  <c r="C10" i="8"/>
  <c r="K10" i="8" s="1"/>
  <c r="C18" i="8"/>
  <c r="K18" i="8" s="1"/>
  <c r="C42" i="8"/>
  <c r="K42" i="8" s="1"/>
  <c r="C58" i="8"/>
  <c r="K58" i="8" s="1"/>
  <c r="C74" i="8"/>
  <c r="K74" i="8" s="1"/>
  <c r="C98" i="8"/>
  <c r="K98" i="8" s="1"/>
  <c r="C114" i="8"/>
  <c r="K114" i="8" s="1"/>
  <c r="C130" i="8"/>
  <c r="K130" i="8" s="1"/>
  <c r="C154" i="8"/>
  <c r="K154" i="8" s="1"/>
  <c r="C170" i="8"/>
  <c r="K170" i="8" s="1"/>
  <c r="C186" i="8"/>
  <c r="K186" i="8" s="1"/>
  <c r="C202" i="8"/>
  <c r="K202" i="8" s="1"/>
  <c r="C226" i="8"/>
  <c r="K226" i="8" s="1"/>
  <c r="C234" i="8"/>
  <c r="K234" i="8" s="1"/>
  <c r="C250" i="8"/>
  <c r="K250" i="8" s="1"/>
  <c r="C274" i="8"/>
  <c r="K274" i="8" s="1"/>
  <c r="C290" i="8"/>
  <c r="K290" i="8" s="1"/>
  <c r="C306" i="8"/>
  <c r="K306" i="8" s="1"/>
  <c r="C330" i="8"/>
  <c r="K330" i="8" s="1"/>
  <c r="C346" i="8"/>
  <c r="K346" i="8" s="1"/>
  <c r="C362" i="8"/>
  <c r="K362" i="8" s="1"/>
  <c r="C386" i="8"/>
  <c r="K386" i="8" s="1"/>
  <c r="C410" i="8"/>
  <c r="K410" i="8" s="1"/>
  <c r="C434" i="8"/>
  <c r="K434" i="8" s="1"/>
  <c r="C447" i="8"/>
  <c r="K447" i="8" s="1"/>
  <c r="C458" i="8"/>
  <c r="K458" i="8" s="1"/>
  <c r="C474" i="8"/>
  <c r="K474" i="8" s="1"/>
  <c r="C6" i="8"/>
  <c r="K6" i="8" s="1"/>
  <c r="C14" i="8"/>
  <c r="K14" i="8" s="1"/>
  <c r="C22" i="8"/>
  <c r="K22" i="8" s="1"/>
  <c r="C30" i="8"/>
  <c r="K30" i="8" s="1"/>
  <c r="C38" i="8"/>
  <c r="K38" i="8" s="1"/>
  <c r="C46" i="8"/>
  <c r="K46" i="8" s="1"/>
  <c r="C54" i="8"/>
  <c r="K54" i="8" s="1"/>
  <c r="C62" i="8"/>
  <c r="K62" i="8" s="1"/>
  <c r="C70" i="8"/>
  <c r="K70" i="8" s="1"/>
  <c r="C78" i="8"/>
  <c r="K78" i="8" s="1"/>
  <c r="C86" i="8"/>
  <c r="K86" i="8" s="1"/>
  <c r="C94" i="8"/>
  <c r="K94" i="8" s="1"/>
  <c r="C102" i="8"/>
  <c r="K102" i="8" s="1"/>
  <c r="C110" i="8"/>
  <c r="K110" i="8" s="1"/>
  <c r="C118" i="8"/>
  <c r="K118" i="8" s="1"/>
  <c r="C126" i="8"/>
  <c r="K126" i="8" s="1"/>
  <c r="C134" i="8"/>
  <c r="K134" i="8" s="1"/>
  <c r="C142" i="8"/>
  <c r="K142" i="8" s="1"/>
  <c r="C150" i="8"/>
  <c r="K150" i="8" s="1"/>
  <c r="C158" i="8"/>
  <c r="K158" i="8" s="1"/>
  <c r="C166" i="8"/>
  <c r="K166" i="8" s="1"/>
  <c r="C174" i="8"/>
  <c r="K174" i="8" s="1"/>
  <c r="C182" i="8"/>
  <c r="K182" i="8" s="1"/>
  <c r="C190" i="8"/>
  <c r="K190" i="8" s="1"/>
  <c r="C198" i="8"/>
  <c r="K198" i="8" s="1"/>
  <c r="C206" i="8"/>
  <c r="K206" i="8" s="1"/>
  <c r="C214" i="8"/>
  <c r="K214" i="8" s="1"/>
  <c r="C222" i="8"/>
  <c r="K222" i="8" s="1"/>
  <c r="C230" i="8"/>
  <c r="K230" i="8" s="1"/>
  <c r="C238" i="8"/>
  <c r="K238" i="8" s="1"/>
  <c r="C246" i="8"/>
  <c r="K246" i="8" s="1"/>
  <c r="C254" i="8"/>
  <c r="K254" i="8" s="1"/>
  <c r="C262" i="8"/>
  <c r="K262" i="8" s="1"/>
  <c r="C270" i="8"/>
  <c r="K270" i="8" s="1"/>
  <c r="C278" i="8"/>
  <c r="K278" i="8" s="1"/>
  <c r="C286" i="8"/>
  <c r="K286" i="8" s="1"/>
  <c r="C294" i="8"/>
  <c r="K294" i="8" s="1"/>
  <c r="C302" i="8"/>
  <c r="K302" i="8" s="1"/>
  <c r="C310" i="8"/>
  <c r="K310" i="8" s="1"/>
  <c r="C318" i="8"/>
  <c r="K318" i="8" s="1"/>
  <c r="C326" i="8"/>
  <c r="K326" i="8" s="1"/>
  <c r="C334" i="8"/>
  <c r="K334" i="8" s="1"/>
  <c r="C342" i="8"/>
  <c r="K342" i="8" s="1"/>
  <c r="C350" i="8"/>
  <c r="K350" i="8" s="1"/>
  <c r="C358" i="8"/>
  <c r="K358" i="8" s="1"/>
  <c r="C366" i="8"/>
  <c r="K366" i="8" s="1"/>
  <c r="C374" i="8"/>
  <c r="K374" i="8" s="1"/>
  <c r="C382" i="8"/>
  <c r="K382" i="8" s="1"/>
  <c r="C390" i="8"/>
  <c r="K390" i="8" s="1"/>
  <c r="C398" i="8"/>
  <c r="K398" i="8" s="1"/>
  <c r="C406" i="8"/>
  <c r="K406" i="8" s="1"/>
  <c r="C414" i="8"/>
  <c r="K414" i="8" s="1"/>
  <c r="C422" i="8"/>
  <c r="K422" i="8" s="1"/>
  <c r="C430" i="8"/>
  <c r="K430" i="8" s="1"/>
  <c r="C437" i="8"/>
  <c r="K437" i="8" s="1"/>
  <c r="C443" i="8"/>
  <c r="K443" i="8" s="1"/>
  <c r="C450" i="8"/>
  <c r="K450" i="8" s="1"/>
  <c r="C455" i="8"/>
  <c r="K455" i="8" s="1"/>
  <c r="C461" i="8"/>
  <c r="K461" i="8" s="1"/>
  <c r="C466" i="8"/>
  <c r="K466" i="8" s="1"/>
  <c r="C471" i="8"/>
  <c r="K471" i="8" s="1"/>
  <c r="C26" i="8"/>
  <c r="K26" i="8" s="1"/>
  <c r="C82" i="8"/>
  <c r="K82" i="8" s="1"/>
  <c r="C146" i="8"/>
  <c r="K146" i="8" s="1"/>
  <c r="C210" i="8"/>
  <c r="K210" i="8" s="1"/>
  <c r="C266" i="8"/>
  <c r="K266" i="8" s="1"/>
  <c r="C322" i="8"/>
  <c r="K322" i="8" s="1"/>
  <c r="C378" i="8"/>
  <c r="K378" i="8" s="1"/>
  <c r="C426" i="8"/>
  <c r="K426" i="8" s="1"/>
  <c r="C469" i="8"/>
  <c r="K469" i="8" s="1"/>
  <c r="C7" i="8"/>
  <c r="K7" i="8" s="1"/>
  <c r="C15" i="8"/>
  <c r="K15" i="8" s="1"/>
  <c r="C23" i="8"/>
  <c r="K23" i="8" s="1"/>
  <c r="C31" i="8"/>
  <c r="K31" i="8" s="1"/>
  <c r="C39" i="8"/>
  <c r="K39" i="8" s="1"/>
  <c r="C47" i="8"/>
  <c r="K47" i="8" s="1"/>
  <c r="C55" i="8"/>
  <c r="K55" i="8" s="1"/>
  <c r="C63" i="8"/>
  <c r="K63" i="8" s="1"/>
  <c r="C71" i="8"/>
  <c r="K71" i="8" s="1"/>
  <c r="C79" i="8"/>
  <c r="K79" i="8" s="1"/>
  <c r="C87" i="8"/>
  <c r="K87" i="8" s="1"/>
  <c r="C95" i="8"/>
  <c r="K95" i="8" s="1"/>
  <c r="C103" i="8"/>
  <c r="K103" i="8" s="1"/>
  <c r="C111" i="8"/>
  <c r="K111" i="8" s="1"/>
  <c r="C119" i="8"/>
  <c r="K119" i="8" s="1"/>
  <c r="C127" i="8"/>
  <c r="K127" i="8" s="1"/>
  <c r="C135" i="8"/>
  <c r="K135" i="8" s="1"/>
  <c r="C143" i="8"/>
  <c r="K143" i="8" s="1"/>
  <c r="C151" i="8"/>
  <c r="K151" i="8" s="1"/>
  <c r="C159" i="8"/>
  <c r="K159" i="8" s="1"/>
  <c r="C167" i="8"/>
  <c r="K167" i="8" s="1"/>
  <c r="C175" i="8"/>
  <c r="K175" i="8" s="1"/>
  <c r="C183" i="8"/>
  <c r="K183" i="8" s="1"/>
  <c r="C191" i="8"/>
  <c r="K191" i="8" s="1"/>
  <c r="C199" i="8"/>
  <c r="K199" i="8" s="1"/>
  <c r="C207" i="8"/>
  <c r="K207" i="8" s="1"/>
  <c r="C215" i="8"/>
  <c r="K215" i="8" s="1"/>
  <c r="C223" i="8"/>
  <c r="K223" i="8" s="1"/>
  <c r="C231" i="8"/>
  <c r="K231" i="8" s="1"/>
  <c r="C239" i="8"/>
  <c r="K239" i="8" s="1"/>
  <c r="C247" i="8"/>
  <c r="K247" i="8" s="1"/>
  <c r="C255" i="8"/>
  <c r="K255" i="8" s="1"/>
  <c r="C263" i="8"/>
  <c r="K263" i="8" s="1"/>
  <c r="C271" i="8"/>
  <c r="K271" i="8" s="1"/>
  <c r="C279" i="8"/>
  <c r="K279" i="8" s="1"/>
  <c r="C287" i="8"/>
  <c r="K287" i="8" s="1"/>
  <c r="C295" i="8"/>
  <c r="K295" i="8" s="1"/>
  <c r="C303" i="8"/>
  <c r="K303" i="8" s="1"/>
  <c r="C311" i="8"/>
  <c r="K311" i="8" s="1"/>
  <c r="C319" i="8"/>
  <c r="K319" i="8" s="1"/>
  <c r="C327" i="8"/>
  <c r="K327" i="8" s="1"/>
  <c r="C335" i="8"/>
  <c r="K335" i="8" s="1"/>
  <c r="C343" i="8"/>
  <c r="K343" i="8" s="1"/>
  <c r="C351" i="8"/>
  <c r="K351" i="8" s="1"/>
  <c r="C359" i="8"/>
  <c r="K359" i="8" s="1"/>
  <c r="C367" i="8"/>
  <c r="K367" i="8" s="1"/>
  <c r="C375" i="8"/>
  <c r="K375" i="8" s="1"/>
  <c r="C383" i="8"/>
  <c r="K383" i="8" s="1"/>
  <c r="C391" i="8"/>
  <c r="K391" i="8" s="1"/>
  <c r="C399" i="8"/>
  <c r="K399" i="8" s="1"/>
  <c r="C407" i="8"/>
  <c r="K407" i="8" s="1"/>
  <c r="C415" i="8"/>
  <c r="K415" i="8" s="1"/>
  <c r="C423" i="8"/>
  <c r="K423" i="8" s="1"/>
  <c r="C431" i="8"/>
  <c r="K431" i="8" s="1"/>
  <c r="C438" i="8"/>
  <c r="K438" i="8" s="1"/>
  <c r="C446" i="8"/>
  <c r="K446" i="8" s="1"/>
  <c r="C451" i="8"/>
  <c r="K451" i="8" s="1"/>
  <c r="C457" i="8"/>
  <c r="K457" i="8" s="1"/>
  <c r="C462" i="8"/>
  <c r="K462" i="8" s="1"/>
  <c r="C467" i="8"/>
  <c r="K467" i="8" s="1"/>
  <c r="C473" i="8"/>
  <c r="K473" i="8" s="1"/>
  <c r="C34" i="8"/>
  <c r="K34" i="8" s="1"/>
  <c r="C50" i="8"/>
  <c r="K50" i="8" s="1"/>
  <c r="C66" i="8"/>
  <c r="K66" i="8" s="1"/>
  <c r="C90" i="8"/>
  <c r="K90" i="8" s="1"/>
  <c r="C106" i="8"/>
  <c r="K106" i="8" s="1"/>
  <c r="C122" i="8"/>
  <c r="K122" i="8" s="1"/>
  <c r="C138" i="8"/>
  <c r="K138" i="8" s="1"/>
  <c r="C162" i="8"/>
  <c r="K162" i="8" s="1"/>
  <c r="C178" i="8"/>
  <c r="K178" i="8" s="1"/>
  <c r="C194" i="8"/>
  <c r="K194" i="8" s="1"/>
  <c r="C218" i="8"/>
  <c r="K218" i="8" s="1"/>
  <c r="C242" i="8"/>
  <c r="K242" i="8" s="1"/>
  <c r="C258" i="8"/>
  <c r="K258" i="8" s="1"/>
  <c r="C282" i="8"/>
  <c r="K282" i="8" s="1"/>
  <c r="C298" i="8"/>
  <c r="K298" i="8" s="1"/>
  <c r="C314" i="8"/>
  <c r="K314" i="8" s="1"/>
  <c r="C338" i="8"/>
  <c r="K338" i="8" s="1"/>
  <c r="C354" i="8"/>
  <c r="K354" i="8" s="1"/>
  <c r="C370" i="8"/>
  <c r="K370" i="8" s="1"/>
  <c r="C394" i="8"/>
  <c r="K394" i="8" s="1"/>
  <c r="C402" i="8"/>
  <c r="K402" i="8" s="1"/>
  <c r="C418" i="8"/>
  <c r="K418" i="8" s="1"/>
  <c r="C439" i="8"/>
  <c r="K439" i="8" s="1"/>
  <c r="C453" i="8"/>
  <c r="K453" i="8" s="1"/>
  <c r="C463" i="8"/>
  <c r="K463" i="8" s="1"/>
  <c r="K146" i="7"/>
  <c r="K147" i="7" s="1"/>
  <c r="K4" i="6"/>
  <c r="K317" i="6" s="1"/>
  <c r="K318" i="6" s="1"/>
  <c r="C317" i="6"/>
  <c r="K475" i="8" l="1"/>
  <c r="K476" i="8" s="1"/>
  <c r="F6" i="5"/>
  <c r="F10" i="5"/>
  <c r="F14" i="5"/>
  <c r="F18" i="5"/>
  <c r="F22" i="5"/>
  <c r="F26" i="5"/>
  <c r="F30" i="5"/>
  <c r="F34" i="5"/>
  <c r="F38" i="5"/>
  <c r="F42" i="5"/>
  <c r="F46" i="5"/>
  <c r="F50" i="5"/>
  <c r="F54" i="5"/>
  <c r="F58" i="5"/>
  <c r="F62" i="5"/>
  <c r="F66" i="5"/>
  <c r="F70" i="5"/>
  <c r="F74" i="5"/>
  <c r="F78" i="5"/>
  <c r="F82" i="5"/>
  <c r="F86" i="5"/>
  <c r="F90" i="5"/>
  <c r="F94" i="5"/>
  <c r="F98" i="5"/>
  <c r="F102" i="5"/>
  <c r="F106" i="5"/>
  <c r="F110" i="5"/>
  <c r="F114" i="5"/>
  <c r="F118" i="5"/>
  <c r="F122" i="5"/>
  <c r="F126" i="5"/>
  <c r="F130" i="5"/>
  <c r="F134" i="5"/>
  <c r="F138" i="5"/>
  <c r="F142" i="5"/>
  <c r="F146" i="5"/>
  <c r="F150" i="5"/>
  <c r="F154" i="5"/>
  <c r="F158" i="5"/>
  <c r="F162" i="5"/>
  <c r="F166" i="5"/>
  <c r="F170" i="5"/>
  <c r="F174" i="5"/>
  <c r="F178" i="5"/>
  <c r="F182" i="5"/>
  <c r="F186" i="5"/>
  <c r="F190" i="5"/>
  <c r="F194" i="5"/>
  <c r="F198" i="5"/>
  <c r="F202" i="5"/>
  <c r="F206" i="5"/>
  <c r="F210" i="5"/>
  <c r="F214" i="5"/>
  <c r="F218" i="5"/>
  <c r="F222" i="5"/>
  <c r="F226" i="5"/>
  <c r="F230" i="5"/>
  <c r="F234" i="5"/>
  <c r="F238" i="5"/>
  <c r="F242" i="5"/>
  <c r="F246" i="5"/>
  <c r="F250" i="5"/>
  <c r="F254" i="5"/>
  <c r="F258" i="5"/>
  <c r="F262" i="5"/>
  <c r="F266" i="5"/>
  <c r="F270" i="5"/>
  <c r="F274" i="5"/>
  <c r="F278" i="5"/>
  <c r="F282" i="5"/>
  <c r="F286" i="5"/>
  <c r="F290" i="5"/>
  <c r="F294" i="5"/>
  <c r="F298" i="5"/>
  <c r="F302" i="5"/>
  <c r="F306" i="5"/>
  <c r="F310" i="5"/>
  <c r="F314" i="5"/>
  <c r="F318" i="5"/>
  <c r="F322" i="5"/>
  <c r="F326" i="5"/>
  <c r="F330" i="5"/>
  <c r="F334" i="5"/>
  <c r="C7" i="5"/>
  <c r="K7" i="5" s="1"/>
  <c r="C11" i="5"/>
  <c r="K11" i="5" s="1"/>
  <c r="C15" i="5"/>
  <c r="K15" i="5" s="1"/>
  <c r="C19" i="5"/>
  <c r="K19" i="5" s="1"/>
  <c r="C23" i="5"/>
  <c r="K23" i="5" s="1"/>
  <c r="C27" i="5"/>
  <c r="K27" i="5" s="1"/>
  <c r="C31" i="5"/>
  <c r="K31" i="5" s="1"/>
  <c r="C35" i="5"/>
  <c r="K35" i="5" s="1"/>
  <c r="C39" i="5"/>
  <c r="K39" i="5" s="1"/>
  <c r="C43" i="5"/>
  <c r="K43" i="5" s="1"/>
  <c r="C47" i="5"/>
  <c r="K47" i="5" s="1"/>
  <c r="C51" i="5"/>
  <c r="K51" i="5" s="1"/>
  <c r="C55" i="5"/>
  <c r="K55" i="5" s="1"/>
  <c r="C59" i="5"/>
  <c r="K59" i="5" s="1"/>
  <c r="C63" i="5"/>
  <c r="K63" i="5" s="1"/>
  <c r="C67" i="5"/>
  <c r="K67" i="5" s="1"/>
  <c r="C71" i="5"/>
  <c r="K71" i="5" s="1"/>
  <c r="C75" i="5"/>
  <c r="K75" i="5" s="1"/>
  <c r="C79" i="5"/>
  <c r="K79" i="5" s="1"/>
  <c r="C83" i="5"/>
  <c r="K83" i="5" s="1"/>
  <c r="C87" i="5"/>
  <c r="K87" i="5" s="1"/>
  <c r="C91" i="5"/>
  <c r="K91" i="5" s="1"/>
  <c r="C95" i="5"/>
  <c r="K95" i="5" s="1"/>
  <c r="C99" i="5"/>
  <c r="K99" i="5" s="1"/>
  <c r="C103" i="5"/>
  <c r="K103" i="5" s="1"/>
  <c r="C107" i="5"/>
  <c r="K107" i="5" s="1"/>
  <c r="C111" i="5"/>
  <c r="K111" i="5" s="1"/>
  <c r="C115" i="5"/>
  <c r="K115" i="5" s="1"/>
  <c r="C119" i="5"/>
  <c r="K119" i="5" s="1"/>
  <c r="C123" i="5"/>
  <c r="K123" i="5" s="1"/>
  <c r="C127" i="5"/>
  <c r="K127" i="5" s="1"/>
  <c r="C131" i="5"/>
  <c r="K131" i="5" s="1"/>
  <c r="C135" i="5"/>
  <c r="K135" i="5" s="1"/>
  <c r="C139" i="5"/>
  <c r="K139" i="5" s="1"/>
  <c r="C143" i="5"/>
  <c r="K143" i="5" s="1"/>
  <c r="C147" i="5"/>
  <c r="K147" i="5" s="1"/>
  <c r="C151" i="5"/>
  <c r="K151" i="5" s="1"/>
  <c r="C155" i="5"/>
  <c r="K155" i="5" s="1"/>
  <c r="C159" i="5"/>
  <c r="K159" i="5" s="1"/>
  <c r="C163" i="5"/>
  <c r="K163" i="5" s="1"/>
  <c r="C167" i="5"/>
  <c r="K167" i="5" s="1"/>
  <c r="C171" i="5"/>
  <c r="K171" i="5" s="1"/>
  <c r="C175" i="5"/>
  <c r="K175" i="5" s="1"/>
  <c r="C179" i="5"/>
  <c r="K179" i="5" s="1"/>
  <c r="C183" i="5"/>
  <c r="K183" i="5" s="1"/>
  <c r="C187" i="5"/>
  <c r="K187" i="5" s="1"/>
  <c r="C191" i="5"/>
  <c r="K191" i="5" s="1"/>
  <c r="C195" i="5"/>
  <c r="K195" i="5" s="1"/>
  <c r="C199" i="5"/>
  <c r="K199" i="5" s="1"/>
  <c r="C203" i="5"/>
  <c r="K203" i="5" s="1"/>
  <c r="C207" i="5"/>
  <c r="K207" i="5" s="1"/>
  <c r="C211" i="5"/>
  <c r="K211" i="5" s="1"/>
  <c r="C215" i="5"/>
  <c r="K215" i="5" s="1"/>
  <c r="C219" i="5"/>
  <c r="K219" i="5" s="1"/>
  <c r="C223" i="5"/>
  <c r="K223" i="5" s="1"/>
  <c r="C227" i="5"/>
  <c r="K227" i="5" s="1"/>
  <c r="C231" i="5"/>
  <c r="K231" i="5" s="1"/>
  <c r="C235" i="5"/>
  <c r="K235" i="5" s="1"/>
  <c r="C239" i="5"/>
  <c r="K239" i="5" s="1"/>
  <c r="C243" i="5"/>
  <c r="K243" i="5" s="1"/>
  <c r="C247" i="5"/>
  <c r="K247" i="5" s="1"/>
  <c r="C251" i="5"/>
  <c r="K251" i="5" s="1"/>
  <c r="C255" i="5"/>
  <c r="K255" i="5" s="1"/>
  <c r="C259" i="5"/>
  <c r="K259" i="5" s="1"/>
  <c r="C263" i="5"/>
  <c r="K263" i="5" s="1"/>
  <c r="C267" i="5"/>
  <c r="K267" i="5" s="1"/>
  <c r="C271" i="5"/>
  <c r="K271" i="5" s="1"/>
  <c r="C275" i="5"/>
  <c r="K275" i="5" s="1"/>
  <c r="C279" i="5"/>
  <c r="K279" i="5" s="1"/>
  <c r="C283" i="5"/>
  <c r="K283" i="5" s="1"/>
  <c r="C287" i="5"/>
  <c r="K287" i="5" s="1"/>
  <c r="C291" i="5"/>
  <c r="K291" i="5" s="1"/>
  <c r="C295" i="5"/>
  <c r="K295" i="5" s="1"/>
  <c r="C299" i="5"/>
  <c r="K299" i="5" s="1"/>
  <c r="C303" i="5"/>
  <c r="K303" i="5" s="1"/>
  <c r="C307" i="5"/>
  <c r="K307" i="5" s="1"/>
  <c r="C311" i="5"/>
  <c r="K311" i="5" s="1"/>
  <c r="C315" i="5"/>
  <c r="K315" i="5" s="1"/>
  <c r="C319" i="5"/>
  <c r="K319" i="5" s="1"/>
  <c r="C323" i="5"/>
  <c r="K323" i="5" s="1"/>
  <c r="C327" i="5"/>
  <c r="K327" i="5" s="1"/>
  <c r="C331" i="5"/>
  <c r="K331" i="5" s="1"/>
  <c r="C4" i="5"/>
  <c r="K4" i="5" s="1"/>
  <c r="B5" i="5"/>
  <c r="G5" i="5" s="1"/>
  <c r="B6" i="5"/>
  <c r="G6" i="5" s="1"/>
  <c r="B7" i="5"/>
  <c r="G7" i="5" s="1"/>
  <c r="B8" i="5"/>
  <c r="G8" i="5" s="1"/>
  <c r="B9" i="5"/>
  <c r="G9" i="5" s="1"/>
  <c r="B10" i="5"/>
  <c r="G10" i="5" s="1"/>
  <c r="B11" i="5"/>
  <c r="G11" i="5" s="1"/>
  <c r="B12" i="5"/>
  <c r="G12" i="5" s="1"/>
  <c r="B13" i="5"/>
  <c r="G13" i="5" s="1"/>
  <c r="B14" i="5"/>
  <c r="G14" i="5" s="1"/>
  <c r="B15" i="5"/>
  <c r="G15" i="5" s="1"/>
  <c r="B16" i="5"/>
  <c r="G16" i="5" s="1"/>
  <c r="B17" i="5"/>
  <c r="G17" i="5" s="1"/>
  <c r="B18" i="5"/>
  <c r="G18" i="5" s="1"/>
  <c r="B19" i="5"/>
  <c r="G19" i="5" s="1"/>
  <c r="B20" i="5"/>
  <c r="G20" i="5" s="1"/>
  <c r="B21" i="5"/>
  <c r="G21" i="5" s="1"/>
  <c r="B22" i="5"/>
  <c r="G22" i="5" s="1"/>
  <c r="B23" i="5"/>
  <c r="G23" i="5" s="1"/>
  <c r="B24" i="5"/>
  <c r="G24" i="5" s="1"/>
  <c r="B25" i="5"/>
  <c r="G25" i="5" s="1"/>
  <c r="B26" i="5"/>
  <c r="G26" i="5" s="1"/>
  <c r="B27" i="5"/>
  <c r="G27" i="5" s="1"/>
  <c r="B28" i="5"/>
  <c r="G28" i="5" s="1"/>
  <c r="B29" i="5"/>
  <c r="G29" i="5" s="1"/>
  <c r="B30" i="5"/>
  <c r="G30" i="5" s="1"/>
  <c r="B31" i="5"/>
  <c r="G31" i="5" s="1"/>
  <c r="B32" i="5"/>
  <c r="G32" i="5" s="1"/>
  <c r="B33" i="5"/>
  <c r="G33" i="5" s="1"/>
  <c r="B34" i="5"/>
  <c r="G34" i="5" s="1"/>
  <c r="B35" i="5"/>
  <c r="G35" i="5" s="1"/>
  <c r="B36" i="5"/>
  <c r="G36" i="5" s="1"/>
  <c r="B37" i="5"/>
  <c r="G37" i="5" s="1"/>
  <c r="B38" i="5"/>
  <c r="G38" i="5" s="1"/>
  <c r="B39" i="5"/>
  <c r="G39" i="5" s="1"/>
  <c r="B40" i="5"/>
  <c r="G40" i="5" s="1"/>
  <c r="B41" i="5"/>
  <c r="G41" i="5" s="1"/>
  <c r="B42" i="5"/>
  <c r="G42" i="5" s="1"/>
  <c r="B43" i="5"/>
  <c r="G43" i="5" s="1"/>
  <c r="B44" i="5"/>
  <c r="G44" i="5" s="1"/>
  <c r="B45" i="5"/>
  <c r="G45" i="5" s="1"/>
  <c r="B46" i="5"/>
  <c r="G46" i="5" s="1"/>
  <c r="B47" i="5"/>
  <c r="G47" i="5" s="1"/>
  <c r="B48" i="5"/>
  <c r="G48" i="5" s="1"/>
  <c r="B49" i="5"/>
  <c r="G49" i="5" s="1"/>
  <c r="B50" i="5"/>
  <c r="G50" i="5" s="1"/>
  <c r="B51" i="5"/>
  <c r="G51" i="5" s="1"/>
  <c r="B52" i="5"/>
  <c r="G52" i="5" s="1"/>
  <c r="B53" i="5"/>
  <c r="G53" i="5" s="1"/>
  <c r="B54" i="5"/>
  <c r="G54" i="5" s="1"/>
  <c r="B55" i="5"/>
  <c r="G55" i="5" s="1"/>
  <c r="B56" i="5"/>
  <c r="G56" i="5" s="1"/>
  <c r="B57" i="5"/>
  <c r="G57" i="5" s="1"/>
  <c r="B58" i="5"/>
  <c r="G58" i="5" s="1"/>
  <c r="B59" i="5"/>
  <c r="G59" i="5" s="1"/>
  <c r="B60" i="5"/>
  <c r="G60" i="5" s="1"/>
  <c r="B61" i="5"/>
  <c r="G61" i="5" s="1"/>
  <c r="B62" i="5"/>
  <c r="G62" i="5" s="1"/>
  <c r="B63" i="5"/>
  <c r="G63" i="5" s="1"/>
  <c r="B64" i="5"/>
  <c r="G64" i="5" s="1"/>
  <c r="B65" i="5"/>
  <c r="G65" i="5" s="1"/>
  <c r="B66" i="5"/>
  <c r="G66" i="5" s="1"/>
  <c r="B67" i="5"/>
  <c r="G67" i="5" s="1"/>
  <c r="B68" i="5"/>
  <c r="G68" i="5" s="1"/>
  <c r="B69" i="5"/>
  <c r="G69" i="5" s="1"/>
  <c r="B70" i="5"/>
  <c r="G70" i="5" s="1"/>
  <c r="B71" i="5"/>
  <c r="G71" i="5" s="1"/>
  <c r="B72" i="5"/>
  <c r="G72" i="5" s="1"/>
  <c r="B73" i="5"/>
  <c r="G73" i="5" s="1"/>
  <c r="B74" i="5"/>
  <c r="G74" i="5" s="1"/>
  <c r="B75" i="5"/>
  <c r="G75" i="5" s="1"/>
  <c r="B76" i="5"/>
  <c r="G76" i="5" s="1"/>
  <c r="B77" i="5"/>
  <c r="G77" i="5" s="1"/>
  <c r="B78" i="5"/>
  <c r="G78" i="5" s="1"/>
  <c r="B79" i="5"/>
  <c r="G79" i="5" s="1"/>
  <c r="B80" i="5"/>
  <c r="G80" i="5" s="1"/>
  <c r="B81" i="5"/>
  <c r="G81" i="5" s="1"/>
  <c r="B82" i="5"/>
  <c r="G82" i="5" s="1"/>
  <c r="B83" i="5"/>
  <c r="G83" i="5" s="1"/>
  <c r="B84" i="5"/>
  <c r="G84" i="5" s="1"/>
  <c r="B85" i="5"/>
  <c r="G85" i="5" s="1"/>
  <c r="B86" i="5"/>
  <c r="G86" i="5" s="1"/>
  <c r="B87" i="5"/>
  <c r="G87" i="5" s="1"/>
  <c r="B88" i="5"/>
  <c r="G88" i="5" s="1"/>
  <c r="B89" i="5"/>
  <c r="G89" i="5" s="1"/>
  <c r="B90" i="5"/>
  <c r="G90" i="5" s="1"/>
  <c r="B91" i="5"/>
  <c r="G91" i="5" s="1"/>
  <c r="B92" i="5"/>
  <c r="G92" i="5" s="1"/>
  <c r="B93" i="5"/>
  <c r="G93" i="5" s="1"/>
  <c r="B94" i="5"/>
  <c r="G94" i="5" s="1"/>
  <c r="B95" i="5"/>
  <c r="G95" i="5" s="1"/>
  <c r="B96" i="5"/>
  <c r="G96" i="5" s="1"/>
  <c r="B97" i="5"/>
  <c r="G97" i="5" s="1"/>
  <c r="B98" i="5"/>
  <c r="G98" i="5" s="1"/>
  <c r="B99" i="5"/>
  <c r="G99" i="5" s="1"/>
  <c r="B100" i="5"/>
  <c r="G100" i="5" s="1"/>
  <c r="B101" i="5"/>
  <c r="G101" i="5" s="1"/>
  <c r="B102" i="5"/>
  <c r="G102" i="5" s="1"/>
  <c r="B103" i="5"/>
  <c r="G103" i="5" s="1"/>
  <c r="B104" i="5"/>
  <c r="G104" i="5" s="1"/>
  <c r="B105" i="5"/>
  <c r="G105" i="5" s="1"/>
  <c r="B106" i="5"/>
  <c r="G106" i="5" s="1"/>
  <c r="B107" i="5"/>
  <c r="G107" i="5" s="1"/>
  <c r="B108" i="5"/>
  <c r="G108" i="5" s="1"/>
  <c r="B109" i="5"/>
  <c r="G109" i="5" s="1"/>
  <c r="B110" i="5"/>
  <c r="G110" i="5" s="1"/>
  <c r="B111" i="5"/>
  <c r="G111" i="5" s="1"/>
  <c r="B112" i="5"/>
  <c r="G112" i="5" s="1"/>
  <c r="B113" i="5"/>
  <c r="G113" i="5" s="1"/>
  <c r="B114" i="5"/>
  <c r="G114" i="5" s="1"/>
  <c r="B115" i="5"/>
  <c r="G115" i="5" s="1"/>
  <c r="B116" i="5"/>
  <c r="G116" i="5" s="1"/>
  <c r="B117" i="5"/>
  <c r="G117" i="5" s="1"/>
  <c r="B118" i="5"/>
  <c r="G118" i="5" s="1"/>
  <c r="B119" i="5"/>
  <c r="G119" i="5" s="1"/>
  <c r="B120" i="5"/>
  <c r="G120" i="5" s="1"/>
  <c r="B121" i="5"/>
  <c r="G121" i="5" s="1"/>
  <c r="B122" i="5"/>
  <c r="G122" i="5" s="1"/>
  <c r="B123" i="5"/>
  <c r="G123" i="5" s="1"/>
  <c r="B124" i="5"/>
  <c r="G124" i="5" s="1"/>
  <c r="B125" i="5"/>
  <c r="G125" i="5" s="1"/>
  <c r="B126" i="5"/>
  <c r="G126" i="5" s="1"/>
  <c r="B127" i="5"/>
  <c r="G127" i="5" s="1"/>
  <c r="B128" i="5"/>
  <c r="G128" i="5" s="1"/>
  <c r="B129" i="5"/>
  <c r="G129" i="5" s="1"/>
  <c r="B130" i="5"/>
  <c r="G130" i="5" s="1"/>
  <c r="B131" i="5"/>
  <c r="G131" i="5" s="1"/>
  <c r="B132" i="5"/>
  <c r="G132" i="5" s="1"/>
  <c r="B133" i="5"/>
  <c r="G133" i="5" s="1"/>
  <c r="B134" i="5"/>
  <c r="G134" i="5" s="1"/>
  <c r="B135" i="5"/>
  <c r="G135" i="5" s="1"/>
  <c r="B136" i="5"/>
  <c r="G136" i="5" s="1"/>
  <c r="B137" i="5"/>
  <c r="G137" i="5" s="1"/>
  <c r="B138" i="5"/>
  <c r="G138" i="5" s="1"/>
  <c r="B139" i="5"/>
  <c r="G139" i="5" s="1"/>
  <c r="B140" i="5"/>
  <c r="G140" i="5" s="1"/>
  <c r="B141" i="5"/>
  <c r="G141" i="5" s="1"/>
  <c r="B142" i="5"/>
  <c r="G142" i="5" s="1"/>
  <c r="B143" i="5"/>
  <c r="G143" i="5" s="1"/>
  <c r="B144" i="5"/>
  <c r="G144" i="5" s="1"/>
  <c r="B145" i="5"/>
  <c r="G145" i="5" s="1"/>
  <c r="B146" i="5"/>
  <c r="G146" i="5" s="1"/>
  <c r="B147" i="5"/>
  <c r="G147" i="5" s="1"/>
  <c r="B148" i="5"/>
  <c r="G148" i="5" s="1"/>
  <c r="B149" i="5"/>
  <c r="G149" i="5" s="1"/>
  <c r="B150" i="5"/>
  <c r="G150" i="5" s="1"/>
  <c r="B151" i="5"/>
  <c r="G151" i="5" s="1"/>
  <c r="B152" i="5"/>
  <c r="G152" i="5" s="1"/>
  <c r="B153" i="5"/>
  <c r="G153" i="5" s="1"/>
  <c r="B154" i="5"/>
  <c r="G154" i="5" s="1"/>
  <c r="B155" i="5"/>
  <c r="G155" i="5" s="1"/>
  <c r="B156" i="5"/>
  <c r="G156" i="5" s="1"/>
  <c r="B157" i="5"/>
  <c r="G157" i="5" s="1"/>
  <c r="B158" i="5"/>
  <c r="G158" i="5" s="1"/>
  <c r="B159" i="5"/>
  <c r="G159" i="5" s="1"/>
  <c r="B160" i="5"/>
  <c r="G160" i="5" s="1"/>
  <c r="B161" i="5"/>
  <c r="G161" i="5" s="1"/>
  <c r="B162" i="5"/>
  <c r="G162" i="5" s="1"/>
  <c r="B163" i="5"/>
  <c r="G163" i="5" s="1"/>
  <c r="B164" i="5"/>
  <c r="G164" i="5" s="1"/>
  <c r="B165" i="5"/>
  <c r="G165" i="5" s="1"/>
  <c r="B166" i="5"/>
  <c r="G166" i="5" s="1"/>
  <c r="B167" i="5"/>
  <c r="G167" i="5" s="1"/>
  <c r="B168" i="5"/>
  <c r="G168" i="5" s="1"/>
  <c r="B169" i="5"/>
  <c r="G169" i="5" s="1"/>
  <c r="B170" i="5"/>
  <c r="G170" i="5" s="1"/>
  <c r="B171" i="5"/>
  <c r="G171" i="5" s="1"/>
  <c r="B172" i="5"/>
  <c r="G172" i="5" s="1"/>
  <c r="B173" i="5"/>
  <c r="G173" i="5" s="1"/>
  <c r="B174" i="5"/>
  <c r="G174" i="5" s="1"/>
  <c r="B175" i="5"/>
  <c r="G175" i="5" s="1"/>
  <c r="B176" i="5"/>
  <c r="G176" i="5" s="1"/>
  <c r="B177" i="5"/>
  <c r="G177" i="5" s="1"/>
  <c r="B178" i="5"/>
  <c r="G178" i="5" s="1"/>
  <c r="B179" i="5"/>
  <c r="G179" i="5" s="1"/>
  <c r="B180" i="5"/>
  <c r="G180" i="5" s="1"/>
  <c r="B181" i="5"/>
  <c r="G181" i="5" s="1"/>
  <c r="B182" i="5"/>
  <c r="G182" i="5" s="1"/>
  <c r="B183" i="5"/>
  <c r="G183" i="5" s="1"/>
  <c r="B184" i="5"/>
  <c r="G184" i="5" s="1"/>
  <c r="B185" i="5"/>
  <c r="G185" i="5" s="1"/>
  <c r="B186" i="5"/>
  <c r="G186" i="5" s="1"/>
  <c r="B187" i="5"/>
  <c r="G187" i="5" s="1"/>
  <c r="B188" i="5"/>
  <c r="G188" i="5" s="1"/>
  <c r="B189" i="5"/>
  <c r="G189" i="5" s="1"/>
  <c r="B190" i="5"/>
  <c r="G190" i="5" s="1"/>
  <c r="B191" i="5"/>
  <c r="G191" i="5" s="1"/>
  <c r="B192" i="5"/>
  <c r="G192" i="5" s="1"/>
  <c r="B193" i="5"/>
  <c r="G193" i="5" s="1"/>
  <c r="B194" i="5"/>
  <c r="G194" i="5" s="1"/>
  <c r="B195" i="5"/>
  <c r="G195" i="5" s="1"/>
  <c r="B196" i="5"/>
  <c r="G196" i="5" s="1"/>
  <c r="B197" i="5"/>
  <c r="G197" i="5" s="1"/>
  <c r="B198" i="5"/>
  <c r="G198" i="5" s="1"/>
  <c r="B199" i="5"/>
  <c r="G199" i="5" s="1"/>
  <c r="B200" i="5"/>
  <c r="G200" i="5" s="1"/>
  <c r="B201" i="5"/>
  <c r="G201" i="5" s="1"/>
  <c r="B202" i="5"/>
  <c r="G202" i="5" s="1"/>
  <c r="B203" i="5"/>
  <c r="G203" i="5" s="1"/>
  <c r="B204" i="5"/>
  <c r="G204" i="5" s="1"/>
  <c r="B205" i="5"/>
  <c r="G205" i="5" s="1"/>
  <c r="B206" i="5"/>
  <c r="G206" i="5" s="1"/>
  <c r="B207" i="5"/>
  <c r="G207" i="5" s="1"/>
  <c r="B208" i="5"/>
  <c r="G208" i="5" s="1"/>
  <c r="B209" i="5"/>
  <c r="G209" i="5" s="1"/>
  <c r="B210" i="5"/>
  <c r="G210" i="5" s="1"/>
  <c r="B211" i="5"/>
  <c r="G211" i="5" s="1"/>
  <c r="B212" i="5"/>
  <c r="G212" i="5" s="1"/>
  <c r="B213" i="5"/>
  <c r="G213" i="5" s="1"/>
  <c r="B214" i="5"/>
  <c r="G214" i="5" s="1"/>
  <c r="B215" i="5"/>
  <c r="G215" i="5" s="1"/>
  <c r="B216" i="5"/>
  <c r="G216" i="5" s="1"/>
  <c r="B217" i="5"/>
  <c r="G217" i="5" s="1"/>
  <c r="B218" i="5"/>
  <c r="G218" i="5" s="1"/>
  <c r="B219" i="5"/>
  <c r="G219" i="5" s="1"/>
  <c r="B220" i="5"/>
  <c r="G220" i="5" s="1"/>
  <c r="B221" i="5"/>
  <c r="G221" i="5" s="1"/>
  <c r="B222" i="5"/>
  <c r="G222" i="5" s="1"/>
  <c r="B223" i="5"/>
  <c r="G223" i="5" s="1"/>
  <c r="B224" i="5"/>
  <c r="G224" i="5" s="1"/>
  <c r="B225" i="5"/>
  <c r="G225" i="5" s="1"/>
  <c r="B226" i="5"/>
  <c r="G226" i="5" s="1"/>
  <c r="B227" i="5"/>
  <c r="G227" i="5" s="1"/>
  <c r="B228" i="5"/>
  <c r="G228" i="5" s="1"/>
  <c r="B229" i="5"/>
  <c r="G229" i="5" s="1"/>
  <c r="B230" i="5"/>
  <c r="G230" i="5" s="1"/>
  <c r="B231" i="5"/>
  <c r="G231" i="5" s="1"/>
  <c r="B232" i="5"/>
  <c r="G232" i="5" s="1"/>
  <c r="B233" i="5"/>
  <c r="G233" i="5" s="1"/>
  <c r="B234" i="5"/>
  <c r="G234" i="5" s="1"/>
  <c r="B235" i="5"/>
  <c r="G235" i="5" s="1"/>
  <c r="B236" i="5"/>
  <c r="G236" i="5" s="1"/>
  <c r="B237" i="5"/>
  <c r="G237" i="5" s="1"/>
  <c r="B238" i="5"/>
  <c r="G238" i="5" s="1"/>
  <c r="B239" i="5"/>
  <c r="G239" i="5" s="1"/>
  <c r="B240" i="5"/>
  <c r="G240" i="5" s="1"/>
  <c r="B241" i="5"/>
  <c r="G241" i="5" s="1"/>
  <c r="B242" i="5"/>
  <c r="G242" i="5" s="1"/>
  <c r="B243" i="5"/>
  <c r="G243" i="5" s="1"/>
  <c r="B244" i="5"/>
  <c r="G244" i="5" s="1"/>
  <c r="B245" i="5"/>
  <c r="G245" i="5" s="1"/>
  <c r="B246" i="5"/>
  <c r="G246" i="5" s="1"/>
  <c r="B247" i="5"/>
  <c r="G247" i="5" s="1"/>
  <c r="B248" i="5"/>
  <c r="G248" i="5" s="1"/>
  <c r="B249" i="5"/>
  <c r="G249" i="5" s="1"/>
  <c r="B250" i="5"/>
  <c r="G250" i="5" s="1"/>
  <c r="B251" i="5"/>
  <c r="G251" i="5" s="1"/>
  <c r="B252" i="5"/>
  <c r="G252" i="5" s="1"/>
  <c r="B253" i="5"/>
  <c r="G253" i="5" s="1"/>
  <c r="B254" i="5"/>
  <c r="G254" i="5" s="1"/>
  <c r="B255" i="5"/>
  <c r="G255" i="5" s="1"/>
  <c r="B256" i="5"/>
  <c r="G256" i="5" s="1"/>
  <c r="B257" i="5"/>
  <c r="G257" i="5" s="1"/>
  <c r="B258" i="5"/>
  <c r="G258" i="5" s="1"/>
  <c r="B259" i="5"/>
  <c r="G259" i="5" s="1"/>
  <c r="B260" i="5"/>
  <c r="G260" i="5" s="1"/>
  <c r="B261" i="5"/>
  <c r="G261" i="5" s="1"/>
  <c r="B262" i="5"/>
  <c r="G262" i="5" s="1"/>
  <c r="B263" i="5"/>
  <c r="G263" i="5" s="1"/>
  <c r="B264" i="5"/>
  <c r="G264" i="5" s="1"/>
  <c r="B265" i="5"/>
  <c r="G265" i="5" s="1"/>
  <c r="B266" i="5"/>
  <c r="G266" i="5" s="1"/>
  <c r="B267" i="5"/>
  <c r="G267" i="5" s="1"/>
  <c r="B268" i="5"/>
  <c r="G268" i="5" s="1"/>
  <c r="B269" i="5"/>
  <c r="G269" i="5" s="1"/>
  <c r="B270" i="5"/>
  <c r="G270" i="5" s="1"/>
  <c r="B271" i="5"/>
  <c r="G271" i="5" s="1"/>
  <c r="B272" i="5"/>
  <c r="G272" i="5" s="1"/>
  <c r="B273" i="5"/>
  <c r="G273" i="5" s="1"/>
  <c r="B274" i="5"/>
  <c r="G274" i="5" s="1"/>
  <c r="B275" i="5"/>
  <c r="G275" i="5" s="1"/>
  <c r="B276" i="5"/>
  <c r="G276" i="5" s="1"/>
  <c r="B277" i="5"/>
  <c r="G277" i="5" s="1"/>
  <c r="B278" i="5"/>
  <c r="G278" i="5" s="1"/>
  <c r="B279" i="5"/>
  <c r="G279" i="5" s="1"/>
  <c r="B280" i="5"/>
  <c r="G280" i="5" s="1"/>
  <c r="B281" i="5"/>
  <c r="G281" i="5" s="1"/>
  <c r="B282" i="5"/>
  <c r="G282" i="5" s="1"/>
  <c r="B283" i="5"/>
  <c r="G283" i="5" s="1"/>
  <c r="B284" i="5"/>
  <c r="G284" i="5" s="1"/>
  <c r="B285" i="5"/>
  <c r="G285" i="5" s="1"/>
  <c r="B286" i="5"/>
  <c r="G286" i="5" s="1"/>
  <c r="B287" i="5"/>
  <c r="G287" i="5" s="1"/>
  <c r="B288" i="5"/>
  <c r="G288" i="5" s="1"/>
  <c r="B289" i="5"/>
  <c r="G289" i="5" s="1"/>
  <c r="B290" i="5"/>
  <c r="G290" i="5" s="1"/>
  <c r="B291" i="5"/>
  <c r="G291" i="5" s="1"/>
  <c r="B292" i="5"/>
  <c r="G292" i="5" s="1"/>
  <c r="B293" i="5"/>
  <c r="G293" i="5" s="1"/>
  <c r="B294" i="5"/>
  <c r="G294" i="5" s="1"/>
  <c r="B295" i="5"/>
  <c r="G295" i="5" s="1"/>
  <c r="B296" i="5"/>
  <c r="G296" i="5" s="1"/>
  <c r="B297" i="5"/>
  <c r="G297" i="5" s="1"/>
  <c r="B298" i="5"/>
  <c r="G298" i="5" s="1"/>
  <c r="B299" i="5"/>
  <c r="G299" i="5" s="1"/>
  <c r="B300" i="5"/>
  <c r="G300" i="5" s="1"/>
  <c r="B301" i="5"/>
  <c r="G301" i="5" s="1"/>
  <c r="B302" i="5"/>
  <c r="G302" i="5" s="1"/>
  <c r="B303" i="5"/>
  <c r="G303" i="5" s="1"/>
  <c r="B304" i="5"/>
  <c r="G304" i="5" s="1"/>
  <c r="B305" i="5"/>
  <c r="G305" i="5" s="1"/>
  <c r="B306" i="5"/>
  <c r="G306" i="5" s="1"/>
  <c r="B307" i="5"/>
  <c r="G307" i="5" s="1"/>
  <c r="B308" i="5"/>
  <c r="G308" i="5" s="1"/>
  <c r="B309" i="5"/>
  <c r="G309" i="5" s="1"/>
  <c r="B310" i="5"/>
  <c r="G310" i="5" s="1"/>
  <c r="B311" i="5"/>
  <c r="G311" i="5" s="1"/>
  <c r="B312" i="5"/>
  <c r="G312" i="5" s="1"/>
  <c r="B313" i="5"/>
  <c r="G313" i="5" s="1"/>
  <c r="B314" i="5"/>
  <c r="G314" i="5" s="1"/>
  <c r="B315" i="5"/>
  <c r="G315" i="5" s="1"/>
  <c r="B316" i="5"/>
  <c r="G316" i="5" s="1"/>
  <c r="B317" i="5"/>
  <c r="G317" i="5" s="1"/>
  <c r="B318" i="5"/>
  <c r="G318" i="5" s="1"/>
  <c r="B319" i="5"/>
  <c r="G319" i="5" s="1"/>
  <c r="B320" i="5"/>
  <c r="G320" i="5" s="1"/>
  <c r="B321" i="5"/>
  <c r="G321" i="5" s="1"/>
  <c r="B322" i="5"/>
  <c r="G322" i="5" s="1"/>
  <c r="B323" i="5"/>
  <c r="G323" i="5" s="1"/>
  <c r="B324" i="5"/>
  <c r="G324" i="5" s="1"/>
  <c r="B325" i="5"/>
  <c r="G325" i="5" s="1"/>
  <c r="B326" i="5"/>
  <c r="G326" i="5" s="1"/>
  <c r="B327" i="5"/>
  <c r="G327" i="5" s="1"/>
  <c r="B328" i="5"/>
  <c r="G328" i="5" s="1"/>
  <c r="B329" i="5"/>
  <c r="G329" i="5" s="1"/>
  <c r="B330" i="5"/>
  <c r="G330" i="5" s="1"/>
  <c r="B331" i="5"/>
  <c r="G331" i="5" s="1"/>
  <c r="B332" i="5"/>
  <c r="G332" i="5" s="1"/>
  <c r="B333" i="5"/>
  <c r="G333" i="5" s="1"/>
  <c r="B334" i="5"/>
  <c r="C8" i="5" s="1"/>
  <c r="K8" i="5" s="1"/>
  <c r="B4" i="5"/>
  <c r="F4" i="5" s="1"/>
  <c r="C334" i="5" l="1"/>
  <c r="C330" i="5"/>
  <c r="K330" i="5" s="1"/>
  <c r="C326" i="5"/>
  <c r="K326" i="5" s="1"/>
  <c r="C322" i="5"/>
  <c r="K322" i="5" s="1"/>
  <c r="C318" i="5"/>
  <c r="K318" i="5" s="1"/>
  <c r="C314" i="5"/>
  <c r="K314" i="5" s="1"/>
  <c r="C310" i="5"/>
  <c r="K310" i="5" s="1"/>
  <c r="C306" i="5"/>
  <c r="K306" i="5" s="1"/>
  <c r="C302" i="5"/>
  <c r="K302" i="5" s="1"/>
  <c r="C298" i="5"/>
  <c r="K298" i="5" s="1"/>
  <c r="C294" i="5"/>
  <c r="K294" i="5" s="1"/>
  <c r="C290" i="5"/>
  <c r="K290" i="5" s="1"/>
  <c r="C286" i="5"/>
  <c r="K286" i="5" s="1"/>
  <c r="C282" i="5"/>
  <c r="K282" i="5" s="1"/>
  <c r="C278" i="5"/>
  <c r="K278" i="5" s="1"/>
  <c r="C274" i="5"/>
  <c r="K274" i="5" s="1"/>
  <c r="C270" i="5"/>
  <c r="K270" i="5" s="1"/>
  <c r="C266" i="5"/>
  <c r="K266" i="5" s="1"/>
  <c r="C262" i="5"/>
  <c r="K262" i="5" s="1"/>
  <c r="C258" i="5"/>
  <c r="K258" i="5" s="1"/>
  <c r="C254" i="5"/>
  <c r="K254" i="5" s="1"/>
  <c r="C250" i="5"/>
  <c r="K250" i="5" s="1"/>
  <c r="C246" i="5"/>
  <c r="K246" i="5" s="1"/>
  <c r="C242" i="5"/>
  <c r="K242" i="5" s="1"/>
  <c r="C238" i="5"/>
  <c r="K238" i="5" s="1"/>
  <c r="C234" i="5"/>
  <c r="K234" i="5" s="1"/>
  <c r="C230" i="5"/>
  <c r="K230" i="5" s="1"/>
  <c r="C226" i="5"/>
  <c r="K226" i="5" s="1"/>
  <c r="C222" i="5"/>
  <c r="K222" i="5" s="1"/>
  <c r="C218" i="5"/>
  <c r="K218" i="5" s="1"/>
  <c r="C214" i="5"/>
  <c r="K214" i="5" s="1"/>
  <c r="C210" i="5"/>
  <c r="K210" i="5" s="1"/>
  <c r="C206" i="5"/>
  <c r="K206" i="5" s="1"/>
  <c r="C202" i="5"/>
  <c r="K202" i="5" s="1"/>
  <c r="C198" i="5"/>
  <c r="K198" i="5" s="1"/>
  <c r="C194" i="5"/>
  <c r="K194" i="5" s="1"/>
  <c r="C190" i="5"/>
  <c r="K190" i="5" s="1"/>
  <c r="C186" i="5"/>
  <c r="K186" i="5" s="1"/>
  <c r="C182" i="5"/>
  <c r="K182" i="5" s="1"/>
  <c r="C178" i="5"/>
  <c r="K178" i="5" s="1"/>
  <c r="C174" i="5"/>
  <c r="K174" i="5" s="1"/>
  <c r="C170" i="5"/>
  <c r="K170" i="5" s="1"/>
  <c r="C166" i="5"/>
  <c r="K166" i="5" s="1"/>
  <c r="C162" i="5"/>
  <c r="K162" i="5" s="1"/>
  <c r="C158" i="5"/>
  <c r="K158" i="5" s="1"/>
  <c r="C154" i="5"/>
  <c r="K154" i="5" s="1"/>
  <c r="C150" i="5"/>
  <c r="K150" i="5" s="1"/>
  <c r="C146" i="5"/>
  <c r="K146" i="5" s="1"/>
  <c r="C142" i="5"/>
  <c r="K142" i="5" s="1"/>
  <c r="C138" i="5"/>
  <c r="K138" i="5" s="1"/>
  <c r="C134" i="5"/>
  <c r="K134" i="5" s="1"/>
  <c r="C130" i="5"/>
  <c r="K130" i="5" s="1"/>
  <c r="C126" i="5"/>
  <c r="K126" i="5" s="1"/>
  <c r="C122" i="5"/>
  <c r="K122" i="5" s="1"/>
  <c r="C118" i="5"/>
  <c r="K118" i="5" s="1"/>
  <c r="C114" i="5"/>
  <c r="K114" i="5" s="1"/>
  <c r="C110" i="5"/>
  <c r="K110" i="5" s="1"/>
  <c r="C106" i="5"/>
  <c r="K106" i="5" s="1"/>
  <c r="C102" i="5"/>
  <c r="K102" i="5" s="1"/>
  <c r="C98" i="5"/>
  <c r="K98" i="5" s="1"/>
  <c r="C94" i="5"/>
  <c r="K94" i="5" s="1"/>
  <c r="C90" i="5"/>
  <c r="K90" i="5" s="1"/>
  <c r="C86" i="5"/>
  <c r="K86" i="5" s="1"/>
  <c r="C82" i="5"/>
  <c r="K82" i="5" s="1"/>
  <c r="C78" i="5"/>
  <c r="K78" i="5" s="1"/>
  <c r="C74" i="5"/>
  <c r="K74" i="5" s="1"/>
  <c r="C70" i="5"/>
  <c r="K70" i="5" s="1"/>
  <c r="C66" i="5"/>
  <c r="K66" i="5" s="1"/>
  <c r="C62" i="5"/>
  <c r="K62" i="5" s="1"/>
  <c r="C58" i="5"/>
  <c r="K58" i="5" s="1"/>
  <c r="C54" i="5"/>
  <c r="K54" i="5" s="1"/>
  <c r="C50" i="5"/>
  <c r="K50" i="5" s="1"/>
  <c r="C46" i="5"/>
  <c r="K46" i="5" s="1"/>
  <c r="C42" i="5"/>
  <c r="K42" i="5" s="1"/>
  <c r="C38" i="5"/>
  <c r="K38" i="5" s="1"/>
  <c r="C34" i="5"/>
  <c r="K34" i="5" s="1"/>
  <c r="C30" i="5"/>
  <c r="K30" i="5" s="1"/>
  <c r="C26" i="5"/>
  <c r="K26" i="5" s="1"/>
  <c r="C22" i="5"/>
  <c r="K22" i="5" s="1"/>
  <c r="C18" i="5"/>
  <c r="K18" i="5" s="1"/>
  <c r="C14" i="5"/>
  <c r="K14" i="5" s="1"/>
  <c r="C10" i="5"/>
  <c r="K10" i="5" s="1"/>
  <c r="C6" i="5"/>
  <c r="K6" i="5" s="1"/>
  <c r="F333" i="5"/>
  <c r="F329" i="5"/>
  <c r="F325" i="5"/>
  <c r="F321" i="5"/>
  <c r="F317" i="5"/>
  <c r="F313" i="5"/>
  <c r="F309" i="5"/>
  <c r="F305" i="5"/>
  <c r="F301" i="5"/>
  <c r="F297" i="5"/>
  <c r="F293" i="5"/>
  <c r="F289" i="5"/>
  <c r="F285" i="5"/>
  <c r="F281" i="5"/>
  <c r="F277" i="5"/>
  <c r="F273" i="5"/>
  <c r="F269" i="5"/>
  <c r="F265" i="5"/>
  <c r="F261" i="5"/>
  <c r="F257" i="5"/>
  <c r="F253" i="5"/>
  <c r="F249" i="5"/>
  <c r="F245" i="5"/>
  <c r="F241" i="5"/>
  <c r="F237" i="5"/>
  <c r="F233" i="5"/>
  <c r="F229" i="5"/>
  <c r="F225" i="5"/>
  <c r="F221" i="5"/>
  <c r="F217" i="5"/>
  <c r="F213" i="5"/>
  <c r="F209" i="5"/>
  <c r="F205" i="5"/>
  <c r="F201" i="5"/>
  <c r="F197" i="5"/>
  <c r="F193" i="5"/>
  <c r="F189" i="5"/>
  <c r="F185" i="5"/>
  <c r="F181" i="5"/>
  <c r="F177" i="5"/>
  <c r="F173" i="5"/>
  <c r="F169" i="5"/>
  <c r="F165" i="5"/>
  <c r="F161" i="5"/>
  <c r="F157" i="5"/>
  <c r="F153" i="5"/>
  <c r="F149" i="5"/>
  <c r="F145" i="5"/>
  <c r="F141" i="5"/>
  <c r="F137" i="5"/>
  <c r="F133" i="5"/>
  <c r="F129" i="5"/>
  <c r="F125" i="5"/>
  <c r="F121" i="5"/>
  <c r="F117" i="5"/>
  <c r="F113" i="5"/>
  <c r="F109" i="5"/>
  <c r="F105" i="5"/>
  <c r="F101" i="5"/>
  <c r="F97" i="5"/>
  <c r="F93" i="5"/>
  <c r="F89" i="5"/>
  <c r="F85" i="5"/>
  <c r="F81" i="5"/>
  <c r="F77" i="5"/>
  <c r="F73" i="5"/>
  <c r="F69" i="5"/>
  <c r="F65" i="5"/>
  <c r="F61" i="5"/>
  <c r="F57" i="5"/>
  <c r="F53" i="5"/>
  <c r="F49" i="5"/>
  <c r="F45" i="5"/>
  <c r="F41" i="5"/>
  <c r="F37" i="5"/>
  <c r="F33" i="5"/>
  <c r="F29" i="5"/>
  <c r="F25" i="5"/>
  <c r="F21" i="5"/>
  <c r="F17" i="5"/>
  <c r="F13" i="5"/>
  <c r="F9" i="5"/>
  <c r="F5" i="5"/>
  <c r="C333" i="5"/>
  <c r="K333" i="5" s="1"/>
  <c r="C329" i="5"/>
  <c r="K329" i="5" s="1"/>
  <c r="C325" i="5"/>
  <c r="K325" i="5" s="1"/>
  <c r="C321" i="5"/>
  <c r="K321" i="5" s="1"/>
  <c r="C317" i="5"/>
  <c r="K317" i="5" s="1"/>
  <c r="C313" i="5"/>
  <c r="K313" i="5" s="1"/>
  <c r="C309" i="5"/>
  <c r="K309" i="5" s="1"/>
  <c r="C305" i="5"/>
  <c r="K305" i="5" s="1"/>
  <c r="C301" i="5"/>
  <c r="K301" i="5" s="1"/>
  <c r="C297" i="5"/>
  <c r="K297" i="5" s="1"/>
  <c r="C293" i="5"/>
  <c r="K293" i="5" s="1"/>
  <c r="C289" i="5"/>
  <c r="K289" i="5" s="1"/>
  <c r="C285" i="5"/>
  <c r="K285" i="5" s="1"/>
  <c r="C281" i="5"/>
  <c r="K281" i="5" s="1"/>
  <c r="C277" i="5"/>
  <c r="K277" i="5" s="1"/>
  <c r="C273" i="5"/>
  <c r="K273" i="5" s="1"/>
  <c r="C269" i="5"/>
  <c r="K269" i="5" s="1"/>
  <c r="C265" i="5"/>
  <c r="K265" i="5" s="1"/>
  <c r="C261" i="5"/>
  <c r="K261" i="5" s="1"/>
  <c r="C257" i="5"/>
  <c r="K257" i="5" s="1"/>
  <c r="C253" i="5"/>
  <c r="K253" i="5" s="1"/>
  <c r="C249" i="5"/>
  <c r="K249" i="5" s="1"/>
  <c r="C245" i="5"/>
  <c r="K245" i="5" s="1"/>
  <c r="C241" i="5"/>
  <c r="K241" i="5" s="1"/>
  <c r="C237" i="5"/>
  <c r="K237" i="5" s="1"/>
  <c r="C233" i="5"/>
  <c r="K233" i="5" s="1"/>
  <c r="C229" i="5"/>
  <c r="K229" i="5" s="1"/>
  <c r="C225" i="5"/>
  <c r="K225" i="5" s="1"/>
  <c r="C221" i="5"/>
  <c r="K221" i="5" s="1"/>
  <c r="C217" i="5"/>
  <c r="K217" i="5" s="1"/>
  <c r="C213" i="5"/>
  <c r="K213" i="5" s="1"/>
  <c r="C209" i="5"/>
  <c r="K209" i="5" s="1"/>
  <c r="C205" i="5"/>
  <c r="K205" i="5" s="1"/>
  <c r="C201" i="5"/>
  <c r="K201" i="5" s="1"/>
  <c r="C197" i="5"/>
  <c r="K197" i="5" s="1"/>
  <c r="C193" i="5"/>
  <c r="K193" i="5" s="1"/>
  <c r="C189" i="5"/>
  <c r="K189" i="5" s="1"/>
  <c r="C185" i="5"/>
  <c r="K185" i="5" s="1"/>
  <c r="C181" i="5"/>
  <c r="K181" i="5" s="1"/>
  <c r="C177" i="5"/>
  <c r="K177" i="5" s="1"/>
  <c r="C173" i="5"/>
  <c r="K173" i="5" s="1"/>
  <c r="C169" i="5"/>
  <c r="K169" i="5" s="1"/>
  <c r="C165" i="5"/>
  <c r="K165" i="5" s="1"/>
  <c r="C161" i="5"/>
  <c r="K161" i="5" s="1"/>
  <c r="C157" i="5"/>
  <c r="K157" i="5" s="1"/>
  <c r="C153" i="5"/>
  <c r="K153" i="5" s="1"/>
  <c r="C149" i="5"/>
  <c r="K149" i="5" s="1"/>
  <c r="C145" i="5"/>
  <c r="K145" i="5" s="1"/>
  <c r="C141" i="5"/>
  <c r="K141" i="5" s="1"/>
  <c r="C137" i="5"/>
  <c r="K137" i="5" s="1"/>
  <c r="C133" i="5"/>
  <c r="K133" i="5" s="1"/>
  <c r="C129" i="5"/>
  <c r="K129" i="5" s="1"/>
  <c r="C125" i="5"/>
  <c r="K125" i="5" s="1"/>
  <c r="C121" i="5"/>
  <c r="K121" i="5" s="1"/>
  <c r="C117" i="5"/>
  <c r="K117" i="5" s="1"/>
  <c r="C113" i="5"/>
  <c r="K113" i="5" s="1"/>
  <c r="C109" i="5"/>
  <c r="K109" i="5" s="1"/>
  <c r="C105" i="5"/>
  <c r="K105" i="5" s="1"/>
  <c r="C101" i="5"/>
  <c r="K101" i="5" s="1"/>
  <c r="C97" i="5"/>
  <c r="K97" i="5" s="1"/>
  <c r="C93" i="5"/>
  <c r="K93" i="5" s="1"/>
  <c r="C89" i="5"/>
  <c r="K89" i="5" s="1"/>
  <c r="C85" i="5"/>
  <c r="K85" i="5" s="1"/>
  <c r="C81" i="5"/>
  <c r="K81" i="5" s="1"/>
  <c r="C77" i="5"/>
  <c r="K77" i="5" s="1"/>
  <c r="C73" i="5"/>
  <c r="K73" i="5" s="1"/>
  <c r="C69" i="5"/>
  <c r="K69" i="5" s="1"/>
  <c r="C65" i="5"/>
  <c r="K65" i="5" s="1"/>
  <c r="C61" i="5"/>
  <c r="K61" i="5" s="1"/>
  <c r="C57" i="5"/>
  <c r="K57" i="5" s="1"/>
  <c r="C53" i="5"/>
  <c r="K53" i="5" s="1"/>
  <c r="C49" i="5"/>
  <c r="K49" i="5" s="1"/>
  <c r="C45" i="5"/>
  <c r="K45" i="5" s="1"/>
  <c r="C41" i="5"/>
  <c r="K41" i="5" s="1"/>
  <c r="C37" i="5"/>
  <c r="K37" i="5" s="1"/>
  <c r="C33" i="5"/>
  <c r="K33" i="5" s="1"/>
  <c r="C29" i="5"/>
  <c r="K29" i="5" s="1"/>
  <c r="C25" i="5"/>
  <c r="K25" i="5" s="1"/>
  <c r="C21" i="5"/>
  <c r="K21" i="5" s="1"/>
  <c r="C17" i="5"/>
  <c r="K17" i="5" s="1"/>
  <c r="C13" i="5"/>
  <c r="K13" i="5" s="1"/>
  <c r="C9" i="5"/>
  <c r="K9" i="5" s="1"/>
  <c r="C5" i="5"/>
  <c r="K5" i="5" s="1"/>
  <c r="K334" i="5" s="1"/>
  <c r="K335" i="5" s="1"/>
  <c r="F332" i="5"/>
  <c r="F328" i="5"/>
  <c r="F324" i="5"/>
  <c r="F320" i="5"/>
  <c r="F316" i="5"/>
  <c r="F312" i="5"/>
  <c r="F308" i="5"/>
  <c r="F304" i="5"/>
  <c r="F300" i="5"/>
  <c r="F296" i="5"/>
  <c r="F292" i="5"/>
  <c r="F288" i="5"/>
  <c r="F284" i="5"/>
  <c r="F280" i="5"/>
  <c r="F276" i="5"/>
  <c r="F272" i="5"/>
  <c r="F268" i="5"/>
  <c r="F264" i="5"/>
  <c r="F260" i="5"/>
  <c r="F256" i="5"/>
  <c r="F252" i="5"/>
  <c r="F248" i="5"/>
  <c r="F244" i="5"/>
  <c r="F240" i="5"/>
  <c r="F236" i="5"/>
  <c r="F232" i="5"/>
  <c r="F228" i="5"/>
  <c r="F224" i="5"/>
  <c r="F220" i="5"/>
  <c r="F216" i="5"/>
  <c r="F212" i="5"/>
  <c r="F208" i="5"/>
  <c r="F204" i="5"/>
  <c r="F200" i="5"/>
  <c r="F196" i="5"/>
  <c r="F192" i="5"/>
  <c r="F188" i="5"/>
  <c r="F184" i="5"/>
  <c r="F180" i="5"/>
  <c r="F176" i="5"/>
  <c r="F172" i="5"/>
  <c r="F168" i="5"/>
  <c r="F164" i="5"/>
  <c r="F160" i="5"/>
  <c r="F156" i="5"/>
  <c r="F152" i="5"/>
  <c r="F148" i="5"/>
  <c r="F144" i="5"/>
  <c r="F140" i="5"/>
  <c r="F136" i="5"/>
  <c r="F132" i="5"/>
  <c r="F128" i="5"/>
  <c r="F124" i="5"/>
  <c r="F120" i="5"/>
  <c r="F116" i="5"/>
  <c r="F112" i="5"/>
  <c r="F108" i="5"/>
  <c r="F104" i="5"/>
  <c r="F100" i="5"/>
  <c r="F96" i="5"/>
  <c r="F92" i="5"/>
  <c r="F88" i="5"/>
  <c r="F84" i="5"/>
  <c r="F80" i="5"/>
  <c r="F76" i="5"/>
  <c r="F72" i="5"/>
  <c r="F68" i="5"/>
  <c r="F64" i="5"/>
  <c r="F60" i="5"/>
  <c r="F56" i="5"/>
  <c r="F52" i="5"/>
  <c r="F48" i="5"/>
  <c r="F44" i="5"/>
  <c r="F40" i="5"/>
  <c r="F36" i="5"/>
  <c r="F32" i="5"/>
  <c r="F28" i="5"/>
  <c r="F24" i="5"/>
  <c r="F20" i="5"/>
  <c r="F16" i="5"/>
  <c r="F12" i="5"/>
  <c r="F8" i="5"/>
  <c r="G4" i="5"/>
  <c r="C332" i="5"/>
  <c r="K332" i="5" s="1"/>
  <c r="C328" i="5"/>
  <c r="K328" i="5" s="1"/>
  <c r="C324" i="5"/>
  <c r="K324" i="5" s="1"/>
  <c r="C320" i="5"/>
  <c r="K320" i="5" s="1"/>
  <c r="C316" i="5"/>
  <c r="K316" i="5" s="1"/>
  <c r="C312" i="5"/>
  <c r="K312" i="5" s="1"/>
  <c r="C308" i="5"/>
  <c r="K308" i="5" s="1"/>
  <c r="C304" i="5"/>
  <c r="K304" i="5" s="1"/>
  <c r="C300" i="5"/>
  <c r="K300" i="5" s="1"/>
  <c r="C296" i="5"/>
  <c r="K296" i="5" s="1"/>
  <c r="C292" i="5"/>
  <c r="K292" i="5" s="1"/>
  <c r="C288" i="5"/>
  <c r="K288" i="5" s="1"/>
  <c r="C284" i="5"/>
  <c r="K284" i="5" s="1"/>
  <c r="C280" i="5"/>
  <c r="K280" i="5" s="1"/>
  <c r="C276" i="5"/>
  <c r="K276" i="5" s="1"/>
  <c r="C272" i="5"/>
  <c r="K272" i="5" s="1"/>
  <c r="C268" i="5"/>
  <c r="K268" i="5" s="1"/>
  <c r="C264" i="5"/>
  <c r="K264" i="5" s="1"/>
  <c r="C260" i="5"/>
  <c r="K260" i="5" s="1"/>
  <c r="C256" i="5"/>
  <c r="K256" i="5" s="1"/>
  <c r="C252" i="5"/>
  <c r="K252" i="5" s="1"/>
  <c r="C248" i="5"/>
  <c r="K248" i="5" s="1"/>
  <c r="C244" i="5"/>
  <c r="K244" i="5" s="1"/>
  <c r="C240" i="5"/>
  <c r="K240" i="5" s="1"/>
  <c r="C236" i="5"/>
  <c r="K236" i="5" s="1"/>
  <c r="C232" i="5"/>
  <c r="K232" i="5" s="1"/>
  <c r="C228" i="5"/>
  <c r="K228" i="5" s="1"/>
  <c r="C224" i="5"/>
  <c r="K224" i="5" s="1"/>
  <c r="C220" i="5"/>
  <c r="K220" i="5" s="1"/>
  <c r="C216" i="5"/>
  <c r="K216" i="5" s="1"/>
  <c r="C212" i="5"/>
  <c r="K212" i="5" s="1"/>
  <c r="C208" i="5"/>
  <c r="K208" i="5" s="1"/>
  <c r="C204" i="5"/>
  <c r="K204" i="5" s="1"/>
  <c r="C200" i="5"/>
  <c r="K200" i="5" s="1"/>
  <c r="C196" i="5"/>
  <c r="K196" i="5" s="1"/>
  <c r="C192" i="5"/>
  <c r="K192" i="5" s="1"/>
  <c r="C188" i="5"/>
  <c r="K188" i="5" s="1"/>
  <c r="C184" i="5"/>
  <c r="K184" i="5" s="1"/>
  <c r="C180" i="5"/>
  <c r="K180" i="5" s="1"/>
  <c r="C176" i="5"/>
  <c r="K176" i="5" s="1"/>
  <c r="C172" i="5"/>
  <c r="K172" i="5" s="1"/>
  <c r="C168" i="5"/>
  <c r="K168" i="5" s="1"/>
  <c r="C164" i="5"/>
  <c r="K164" i="5" s="1"/>
  <c r="C160" i="5"/>
  <c r="K160" i="5" s="1"/>
  <c r="C156" i="5"/>
  <c r="K156" i="5" s="1"/>
  <c r="C152" i="5"/>
  <c r="K152" i="5" s="1"/>
  <c r="C148" i="5"/>
  <c r="K148" i="5" s="1"/>
  <c r="C144" i="5"/>
  <c r="K144" i="5" s="1"/>
  <c r="C140" i="5"/>
  <c r="K140" i="5" s="1"/>
  <c r="C136" i="5"/>
  <c r="K136" i="5" s="1"/>
  <c r="C132" i="5"/>
  <c r="K132" i="5" s="1"/>
  <c r="C128" i="5"/>
  <c r="K128" i="5" s="1"/>
  <c r="C124" i="5"/>
  <c r="K124" i="5" s="1"/>
  <c r="C120" i="5"/>
  <c r="K120" i="5" s="1"/>
  <c r="C116" i="5"/>
  <c r="K116" i="5" s="1"/>
  <c r="C112" i="5"/>
  <c r="K112" i="5" s="1"/>
  <c r="C108" i="5"/>
  <c r="K108" i="5" s="1"/>
  <c r="C104" i="5"/>
  <c r="K104" i="5" s="1"/>
  <c r="C100" i="5"/>
  <c r="K100" i="5" s="1"/>
  <c r="C96" i="5"/>
  <c r="K96" i="5" s="1"/>
  <c r="C92" i="5"/>
  <c r="K92" i="5" s="1"/>
  <c r="C88" i="5"/>
  <c r="K88" i="5" s="1"/>
  <c r="C84" i="5"/>
  <c r="K84" i="5" s="1"/>
  <c r="C80" i="5"/>
  <c r="K80" i="5" s="1"/>
  <c r="C76" i="5"/>
  <c r="K76" i="5" s="1"/>
  <c r="C72" i="5"/>
  <c r="K72" i="5" s="1"/>
  <c r="C68" i="5"/>
  <c r="K68" i="5" s="1"/>
  <c r="C64" i="5"/>
  <c r="K64" i="5" s="1"/>
  <c r="C60" i="5"/>
  <c r="K60" i="5" s="1"/>
  <c r="C56" i="5"/>
  <c r="K56" i="5" s="1"/>
  <c r="C52" i="5"/>
  <c r="K52" i="5" s="1"/>
  <c r="C48" i="5"/>
  <c r="K48" i="5" s="1"/>
  <c r="C44" i="5"/>
  <c r="K44" i="5" s="1"/>
  <c r="C40" i="5"/>
  <c r="K40" i="5" s="1"/>
  <c r="C36" i="5"/>
  <c r="K36" i="5" s="1"/>
  <c r="C32" i="5"/>
  <c r="K32" i="5" s="1"/>
  <c r="C28" i="5"/>
  <c r="K28" i="5" s="1"/>
  <c r="C24" i="5"/>
  <c r="K24" i="5" s="1"/>
  <c r="C20" i="5"/>
  <c r="K20" i="5" s="1"/>
  <c r="C16" i="5"/>
  <c r="K16" i="5" s="1"/>
  <c r="C12" i="5"/>
  <c r="K12" i="5" s="1"/>
  <c r="F331" i="5"/>
  <c r="F327" i="5"/>
  <c r="F323" i="5"/>
  <c r="F319" i="5"/>
  <c r="F315" i="5"/>
  <c r="F311" i="5"/>
  <c r="F307" i="5"/>
  <c r="F303" i="5"/>
  <c r="F299" i="5"/>
  <c r="F295" i="5"/>
  <c r="F291" i="5"/>
  <c r="F287" i="5"/>
  <c r="F283" i="5"/>
  <c r="F279" i="5"/>
  <c r="F275" i="5"/>
  <c r="F271" i="5"/>
  <c r="F267" i="5"/>
  <c r="F263" i="5"/>
  <c r="F259" i="5"/>
  <c r="F255" i="5"/>
  <c r="F251" i="5"/>
  <c r="F247" i="5"/>
  <c r="F243" i="5"/>
  <c r="F239" i="5"/>
  <c r="F235" i="5"/>
  <c r="F231" i="5"/>
  <c r="F227" i="5"/>
  <c r="F223" i="5"/>
  <c r="F219" i="5"/>
  <c r="F215" i="5"/>
  <c r="F211" i="5"/>
  <c r="F207" i="5"/>
  <c r="F203" i="5"/>
  <c r="F199" i="5"/>
  <c r="F195" i="5"/>
  <c r="F191" i="5"/>
  <c r="F187" i="5"/>
  <c r="F183" i="5"/>
  <c r="F179" i="5"/>
  <c r="F175" i="5"/>
  <c r="F171" i="5"/>
  <c r="F167" i="5"/>
  <c r="F163" i="5"/>
  <c r="F159" i="5"/>
  <c r="F155" i="5"/>
  <c r="F151" i="5"/>
  <c r="F147" i="5"/>
  <c r="F143" i="5"/>
  <c r="F139" i="5"/>
  <c r="F135" i="5"/>
  <c r="F131" i="5"/>
  <c r="F127" i="5"/>
  <c r="F123" i="5"/>
  <c r="F119" i="5"/>
  <c r="F115" i="5"/>
  <c r="F111" i="5"/>
  <c r="F107" i="5"/>
  <c r="F103" i="5"/>
  <c r="F99" i="5"/>
  <c r="F95" i="5"/>
  <c r="F91" i="5"/>
  <c r="F87" i="5"/>
  <c r="F83" i="5"/>
  <c r="F79" i="5"/>
  <c r="F75" i="5"/>
  <c r="F71" i="5"/>
  <c r="F67" i="5"/>
  <c r="F63" i="5"/>
  <c r="F59" i="5"/>
  <c r="F55" i="5"/>
  <c r="F51" i="5"/>
  <c r="F47" i="5"/>
  <c r="F43" i="5"/>
  <c r="F39" i="5"/>
  <c r="F35" i="5"/>
  <c r="F31" i="5"/>
  <c r="F27" i="5"/>
  <c r="F23" i="5"/>
  <c r="F19" i="5"/>
  <c r="F15" i="5"/>
  <c r="F11" i="5"/>
  <c r="F7" i="5"/>
</calcChain>
</file>

<file path=xl/sharedStrings.xml><?xml version="1.0" encoding="utf-8"?>
<sst xmlns="http://schemas.openxmlformats.org/spreadsheetml/2006/main" count="1351" uniqueCount="507">
  <si>
    <t>Total Empl</t>
  </si>
  <si>
    <t>% 
of Total Pop</t>
  </si>
  <si>
    <t>% 
Female</t>
  </si>
  <si>
    <t>Weights</t>
  </si>
  <si>
    <t>Other-- Occupations less than 100</t>
  </si>
  <si>
    <t>0006-Correctional Institution Administration</t>
  </si>
  <si>
    <t>0007-Correctional Officer</t>
  </si>
  <si>
    <t>0017-Explosives Safety</t>
  </si>
  <si>
    <t>0018-Safety And Occupational Health Managemen</t>
  </si>
  <si>
    <t>0018-Safety And Occupational Health Management</t>
  </si>
  <si>
    <t>0019-Safety Technician</t>
  </si>
  <si>
    <t>0020-Community Planning</t>
  </si>
  <si>
    <t>0023-Outdoor Recreation Planning</t>
  </si>
  <si>
    <t>0025-Park Ranger</t>
  </si>
  <si>
    <t>0028-Environmental Protection Specialist</t>
  </si>
  <si>
    <t>0029-Environmental Protection Assistant</t>
  </si>
  <si>
    <t>0030-Sports Specialist</t>
  </si>
  <si>
    <t>0060-Chaplain</t>
  </si>
  <si>
    <t>0080-Security Administration</t>
  </si>
  <si>
    <t>0081-Fire Protection And Prevention</t>
  </si>
  <si>
    <t>0082-United States Marshal</t>
  </si>
  <si>
    <t>0083-Police</t>
  </si>
  <si>
    <t>0085-Security Guard</t>
  </si>
  <si>
    <t>0086-Security Clerical And Assistance</t>
  </si>
  <si>
    <t>0089-Emergency Management Specialist</t>
  </si>
  <si>
    <t>0090-Guide</t>
  </si>
  <si>
    <t>0101-Social Science</t>
  </si>
  <si>
    <t>0102-Social Science Aid And Technician</t>
  </si>
  <si>
    <t>0105-Social Insurance Administration</t>
  </si>
  <si>
    <t>0107-Health Insurance Administration</t>
  </si>
  <si>
    <t>0110-Economist</t>
  </si>
  <si>
    <t>0130-Foreign Affairs</t>
  </si>
  <si>
    <t>0131-International Relations</t>
  </si>
  <si>
    <t>0132-Intelligence</t>
  </si>
  <si>
    <t>0135-Foreign Agricultural Affairs</t>
  </si>
  <si>
    <t>0142-Workforce Development</t>
  </si>
  <si>
    <t>0150-Geography</t>
  </si>
  <si>
    <t>0170-History</t>
  </si>
  <si>
    <t>0180-Psychology</t>
  </si>
  <si>
    <t>0181-Psychology Aid And Technician</t>
  </si>
  <si>
    <t>0185-Social Work</t>
  </si>
  <si>
    <t>0186-Social Services Aid And Assistant</t>
  </si>
  <si>
    <t>0187-Social Services</t>
  </si>
  <si>
    <t>0188-Recreation Specialist</t>
  </si>
  <si>
    <t>0189-Recreation Aid And Assistant</t>
  </si>
  <si>
    <t>0190-General Anthropology</t>
  </si>
  <si>
    <t>0193-Archeology</t>
  </si>
  <si>
    <t>0201-Human Resources Management</t>
  </si>
  <si>
    <t>0203-Human Resources Assistance</t>
  </si>
  <si>
    <t>0241-Mediation</t>
  </si>
  <si>
    <t>0244-Labor-Management Relations Examining</t>
  </si>
  <si>
    <t>0260-Equal Employment Opportunity</t>
  </si>
  <si>
    <t>0301-Miscellaneous Administration And Program</t>
  </si>
  <si>
    <t>0303-Miscellaneous Clerk And Assistant</t>
  </si>
  <si>
    <t>0304-Information Receptionist</t>
  </si>
  <si>
    <t>0305-Mail And File</t>
  </si>
  <si>
    <t>0306-Government Information</t>
  </si>
  <si>
    <t>0313-Work Unit Supervising</t>
  </si>
  <si>
    <t>0318-Secretary</t>
  </si>
  <si>
    <t>0308-Records and Information Management</t>
  </si>
  <si>
    <t>0326-Ofc Automation Clerical And Assistance</t>
  </si>
  <si>
    <t>0332-Computer Operation</t>
  </si>
  <si>
    <t>0335-Computer Clerk And Assistant</t>
  </si>
  <si>
    <t>0340-Program Management</t>
  </si>
  <si>
    <t>0341-Administrative Officer</t>
  </si>
  <si>
    <t>0342-Support Services Administration</t>
  </si>
  <si>
    <t>0343-Management And Program Analysis</t>
  </si>
  <si>
    <t>0344-Management &amp; Program Clerical &amp; Assistan</t>
  </si>
  <si>
    <t>0346-Logistics Management</t>
  </si>
  <si>
    <t>0350-Equipment Operator</t>
  </si>
  <si>
    <t>0356-Data Transcriber</t>
  </si>
  <si>
    <t>0360-Equal Opportunity Compliance</t>
  </si>
  <si>
    <t>0361-Equal Opportunity Assistance</t>
  </si>
  <si>
    <t>0382-Telephone Operating</t>
  </si>
  <si>
    <t>0391-Telecommunications</t>
  </si>
  <si>
    <t>0392-General Telecommunications</t>
  </si>
  <si>
    <t>0399-Admin And Office Support Student Trainee</t>
  </si>
  <si>
    <t>0401-Gen Natural Resources Mgt And Bio Sci</t>
  </si>
  <si>
    <t>0403-Microbiology</t>
  </si>
  <si>
    <t>0404-Biological Science Technician</t>
  </si>
  <si>
    <t>0405-Pharmacology</t>
  </si>
  <si>
    <t>0408-Ecology</t>
  </si>
  <si>
    <t>0413-Physiology</t>
  </si>
  <si>
    <t>0414-Entomology</t>
  </si>
  <si>
    <t>0415-Toxicology</t>
  </si>
  <si>
    <t>0421-Plant Protection Technician</t>
  </si>
  <si>
    <t>0430-Botany</t>
  </si>
  <si>
    <t>0434-Plant Pathology</t>
  </si>
  <si>
    <t>0437-Horticulture</t>
  </si>
  <si>
    <t>0440-Genetics</t>
  </si>
  <si>
    <t>0454-Rangeland Management</t>
  </si>
  <si>
    <t>0455-Range Technician</t>
  </si>
  <si>
    <t>0457-Soil Conservation</t>
  </si>
  <si>
    <t>0458-Soil Conservation Technician</t>
  </si>
  <si>
    <t>0460-Forestry</t>
  </si>
  <si>
    <t>0462-Forestry Technician</t>
  </si>
  <si>
    <t>0470-Soil Science</t>
  </si>
  <si>
    <t>0471-Agronomy</t>
  </si>
  <si>
    <t>0480-Fish And Wildlife Administration</t>
  </si>
  <si>
    <t>0482-Fish Biology</t>
  </si>
  <si>
    <t>0485-Wildlife Refuge Management</t>
  </si>
  <si>
    <t>0486-Wildlife Biology</t>
  </si>
  <si>
    <t>0499-Biological Science Student Trainee</t>
  </si>
  <si>
    <t>0501-Financial Administration And Program</t>
  </si>
  <si>
    <t>0503-Financial Clerical And Assistance</t>
  </si>
  <si>
    <t>0505-Financial Management</t>
  </si>
  <si>
    <t>0510-Accounting</t>
  </si>
  <si>
    <t>0511-Auditing</t>
  </si>
  <si>
    <t>0512-Internal Revenue Agent</t>
  </si>
  <si>
    <t>0525-Accounting Technician</t>
  </si>
  <si>
    <t>0526-Tax Specialist</t>
  </si>
  <si>
    <t>0530-Cash Processing</t>
  </si>
  <si>
    <t>0540-Voucher Examining</t>
  </si>
  <si>
    <t>0544-Civilian Pay</t>
  </si>
  <si>
    <t>0545-Military Pay</t>
  </si>
  <si>
    <t>0560-Budget Analysis</t>
  </si>
  <si>
    <t>0561-Budget Clerical And Assistance</t>
  </si>
  <si>
    <t>0570-Financial Institution Examining</t>
  </si>
  <si>
    <t>0580-Credit Union Examiner</t>
  </si>
  <si>
    <t>0592-Tax Examining</t>
  </si>
  <si>
    <t>0601-General Health Science</t>
  </si>
  <si>
    <t>0602-Medical Officer</t>
  </si>
  <si>
    <t>0603-Physician Assistant</t>
  </si>
  <si>
    <t>0610-Nurse</t>
  </si>
  <si>
    <t>0620-Practical Nurse</t>
  </si>
  <si>
    <t>0621-Nursing Assistant</t>
  </si>
  <si>
    <t>0622-Medical Supply Aide And Technician</t>
  </si>
  <si>
    <t>0630-Dietitian And Nutritionist</t>
  </si>
  <si>
    <t>0631-Occupational Therapist</t>
  </si>
  <si>
    <t>0633-Physical Therapist</t>
  </si>
  <si>
    <t>0635-Kinesiotherapy</t>
  </si>
  <si>
    <t>0636-Rehabilitation Therapy Assistant</t>
  </si>
  <si>
    <t>0638-Recreation/Creative Arts Therapist</t>
  </si>
  <si>
    <t>0640-Health Aid And Technician</t>
  </si>
  <si>
    <t>0644-Medical Technologist</t>
  </si>
  <si>
    <t>0645-Medical Technician</t>
  </si>
  <si>
    <t>0646-Pathology Technician</t>
  </si>
  <si>
    <t>0647-Diagnostic Radiologic Technologist</t>
  </si>
  <si>
    <t>0648-Therapeutic Radiologic Technologist</t>
  </si>
  <si>
    <t>0649-Medical Instrument Technician</t>
  </si>
  <si>
    <t>0651-Respiratory Therapist</t>
  </si>
  <si>
    <t>0660-Pharmacist</t>
  </si>
  <si>
    <t>0661-Pharmacy Technician</t>
  </si>
  <si>
    <t>0662-Optometrist</t>
  </si>
  <si>
    <t>0665-Speech Pathology And Audiology</t>
  </si>
  <si>
    <t>0667-Orthotist And Prosthetist</t>
  </si>
  <si>
    <t>0668-Podiatrist</t>
  </si>
  <si>
    <t>0669-Medical Records Administration</t>
  </si>
  <si>
    <t>0670-Health System Administration</t>
  </si>
  <si>
    <t>0671-Health System Specialist</t>
  </si>
  <si>
    <t>0672-Prosthetic Representative</t>
  </si>
  <si>
    <t>0673-Hospital Housekeeping Management</t>
  </si>
  <si>
    <t>0675-Medical Records Technician</t>
  </si>
  <si>
    <t>0679-Medical Support Assistance</t>
  </si>
  <si>
    <t>0680-Dental Officer</t>
  </si>
  <si>
    <t>0681-Dental Assistant</t>
  </si>
  <si>
    <t>0682-Dental Hygiene</t>
  </si>
  <si>
    <t>0683-Dental Laboratory Aid And Technician</t>
  </si>
  <si>
    <t>0685-Public Health Program Specialist</t>
  </si>
  <si>
    <t>0690-Industrial Hygiene</t>
  </si>
  <si>
    <t>0696-Consumer Safety</t>
  </si>
  <si>
    <t>0698-Environmental Health Technician</t>
  </si>
  <si>
    <t>0701-Veterinary Medical Science</t>
  </si>
  <si>
    <t>0704-Animal Health Technician</t>
  </si>
  <si>
    <t>0801-General Engineering</t>
  </si>
  <si>
    <t>0802-Engineering Technical</t>
  </si>
  <si>
    <t>0803-Safety Engineering</t>
  </si>
  <si>
    <t>0804-Fire Protection Engineering</t>
  </si>
  <si>
    <t>0806-Materials Engineering</t>
  </si>
  <si>
    <t>0807-Landscape Architecture</t>
  </si>
  <si>
    <t>0808-Architecture</t>
  </si>
  <si>
    <t>0809-Construction Control Technical</t>
  </si>
  <si>
    <t>0810-Civil Engineering</t>
  </si>
  <si>
    <t>0817-Survey Technical</t>
  </si>
  <si>
    <t>0819-Environmental Engineering</t>
  </si>
  <si>
    <t>0828-Construction Analyst</t>
  </si>
  <si>
    <t>0830-Mechanical Engineering</t>
  </si>
  <si>
    <t>0840-Nuclear Engineering</t>
  </si>
  <si>
    <t>0850-Electrical Engineering</t>
  </si>
  <si>
    <t>0854-Computer Engineering</t>
  </si>
  <si>
    <t>0855-Electronics Engineering</t>
  </si>
  <si>
    <t>0856-Electronics Technical</t>
  </si>
  <si>
    <t>0858-Bioengineering &amp; Biomedical Engineering</t>
  </si>
  <si>
    <t>0861-Aerospace Engineering</t>
  </si>
  <si>
    <t>0871-Naval Architecture</t>
  </si>
  <si>
    <t>0873-Marine Survey Technical</t>
  </si>
  <si>
    <t>0881-Petroleum Engineering</t>
  </si>
  <si>
    <t>0890-Agricultural Engineering</t>
  </si>
  <si>
    <t>0893-Chemical Engineering</t>
  </si>
  <si>
    <t>0895-Industrial Engineering Technical</t>
  </si>
  <si>
    <t>0896-Industrial Engineering</t>
  </si>
  <si>
    <t>0899-Engineering And Architecture Student Trn</t>
  </si>
  <si>
    <t>0901-General Legal And Kindred Administration</t>
  </si>
  <si>
    <t>0905-General Attorney</t>
  </si>
  <si>
    <t>0930-Hearings And Appeals</t>
  </si>
  <si>
    <t>0935-Administrative Law Judge</t>
  </si>
  <si>
    <t>0950-Paralegal Specialist</t>
  </si>
  <si>
    <t>0962-Contact Representative</t>
  </si>
  <si>
    <t>0963-Legal Instruments Examining</t>
  </si>
  <si>
    <t>0965-Land Law Examining</t>
  </si>
  <si>
    <t>0967-Passport And Visa Examining</t>
  </si>
  <si>
    <t>0986-Legal Assistance</t>
  </si>
  <si>
    <t>0987-Tax Law Specialist</t>
  </si>
  <si>
    <t>0991-Worker's Compensation Claims Examining</t>
  </si>
  <si>
    <t>0993-Railroad Retirement Claims Examining</t>
  </si>
  <si>
    <t>0996-Veterans Claims Examining</t>
  </si>
  <si>
    <t>0998-Claims Assistance And Examining</t>
  </si>
  <si>
    <t>1001-General Arts And Information</t>
  </si>
  <si>
    <t>1008-Interior Design</t>
  </si>
  <si>
    <t>1010-Exhibits Specialist</t>
  </si>
  <si>
    <t>1015-Museum Curator</t>
  </si>
  <si>
    <t>1016-Museum Specialist And Technician</t>
  </si>
  <si>
    <t>1035-Public Affairs</t>
  </si>
  <si>
    <t>1040-Language Specialist</t>
  </si>
  <si>
    <t>1060-Photography</t>
  </si>
  <si>
    <t>1071-Audiovisual Production</t>
  </si>
  <si>
    <t>1082-Writing And Editing</t>
  </si>
  <si>
    <t>1083-Technical Writing And Editing</t>
  </si>
  <si>
    <t>1084-Visual Information</t>
  </si>
  <si>
    <t>1101-General Business And Industry</t>
  </si>
  <si>
    <t>1102-Contracting</t>
  </si>
  <si>
    <t>1103-Industrial Property Management</t>
  </si>
  <si>
    <t>1104-Property Disposal</t>
  </si>
  <si>
    <t>1105-Purchasing</t>
  </si>
  <si>
    <t>1106-Procurement Clerical And Technician</t>
  </si>
  <si>
    <t>1109-Grants Management</t>
  </si>
  <si>
    <t>1130-Public Utilities Specialist</t>
  </si>
  <si>
    <t>1140-Trade Specialist</t>
  </si>
  <si>
    <t>1144-Commissary Management</t>
  </si>
  <si>
    <t>1145-Agricultural Program Specialist</t>
  </si>
  <si>
    <t>1146-Agricultural Marketing</t>
  </si>
  <si>
    <t>1147-Agricultural Market Reporting</t>
  </si>
  <si>
    <t>1150-Industrial Specialist</t>
  </si>
  <si>
    <t>1152-Production Control</t>
  </si>
  <si>
    <t>1160-Financial Analysis</t>
  </si>
  <si>
    <t>1165-Loan Specialist</t>
  </si>
  <si>
    <t>1169-Internal Revenue Officer</t>
  </si>
  <si>
    <t>1170-Realty</t>
  </si>
  <si>
    <t>1171-Appraising</t>
  </si>
  <si>
    <t>1173-Housing Management</t>
  </si>
  <si>
    <t>1176-Building Management</t>
  </si>
  <si>
    <t>1199-Business And Industry Student Trainee</t>
  </si>
  <si>
    <t>1220-Patent Administration</t>
  </si>
  <si>
    <t>1222-Patent Attorney</t>
  </si>
  <si>
    <t>1224-Patent Examining</t>
  </si>
  <si>
    <t>1226-Design Patent Examining</t>
  </si>
  <si>
    <t>1301-General Physical Science</t>
  </si>
  <si>
    <t>1306-Health Physics</t>
  </si>
  <si>
    <t>1310-Physics</t>
  </si>
  <si>
    <t>1311-Physical Science Technician</t>
  </si>
  <si>
    <t>1313-Geophysics</t>
  </si>
  <si>
    <t>1315-Hydrology</t>
  </si>
  <si>
    <t>1316-Hydrologic Technician</t>
  </si>
  <si>
    <t>1320-Chemistry</t>
  </si>
  <si>
    <t>1330-Astronomy And Space Science</t>
  </si>
  <si>
    <t>1340-Meteorology</t>
  </si>
  <si>
    <t>1341-Meteorological Technician</t>
  </si>
  <si>
    <t>1350-Geology</t>
  </si>
  <si>
    <t>1360-Oceanography</t>
  </si>
  <si>
    <t>1361-Navigational Information</t>
  </si>
  <si>
    <t>1370-Cartography</t>
  </si>
  <si>
    <t>1371-Cartographic Technician</t>
  </si>
  <si>
    <t>1373-Land Surveying</t>
  </si>
  <si>
    <t>1382-Food Technology</t>
  </si>
  <si>
    <t>1410-Librarian</t>
  </si>
  <si>
    <t>1411-Library Technician</t>
  </si>
  <si>
    <t>1412-Technical Information Services</t>
  </si>
  <si>
    <t>1420-Archivist</t>
  </si>
  <si>
    <t>1421-Archives Technician</t>
  </si>
  <si>
    <t>1510-Actuarial Science</t>
  </si>
  <si>
    <t>1515-Operations Research</t>
  </si>
  <si>
    <t>1520-Mathematics</t>
  </si>
  <si>
    <t>1529-Mathematical Statistics</t>
  </si>
  <si>
    <t>1530-Statistics</t>
  </si>
  <si>
    <t>1531-Statistical Assistant</t>
  </si>
  <si>
    <t>1550-Computer Science</t>
  </si>
  <si>
    <t>1601-Equipment, Facilities, And Services</t>
  </si>
  <si>
    <t>1501-General Mathematics and Statistics</t>
  </si>
  <si>
    <t>1603-Equipment, Facilities, &amp; Services Assist</t>
  </si>
  <si>
    <t>1630-Cemetery Administration Services</t>
  </si>
  <si>
    <t>1640-Facility Operations Services</t>
  </si>
  <si>
    <t>1654-Printing Services</t>
  </si>
  <si>
    <t>1667-Food Services</t>
  </si>
  <si>
    <t>1670-Equipment Services</t>
  </si>
  <si>
    <t>1701-General Education And Training</t>
  </si>
  <si>
    <t>1702-Education And Training Technician</t>
  </si>
  <si>
    <t>1710-Education And Vocational Training</t>
  </si>
  <si>
    <t>1712-Training Instruction</t>
  </si>
  <si>
    <t>1715-Vocational Rehabilitation</t>
  </si>
  <si>
    <t>1720-Education Program</t>
  </si>
  <si>
    <t>1740-Education Services</t>
  </si>
  <si>
    <t>1750-Instructional Systems</t>
  </si>
  <si>
    <t>1801-General Inspection, Investigation, Enfor</t>
  </si>
  <si>
    <t>1802-Compliance Inspection And Support</t>
  </si>
  <si>
    <t>1805-Investigative Analysis</t>
  </si>
  <si>
    <t>1810-General Investigation</t>
  </si>
  <si>
    <t>1811-Criminal Investigation</t>
  </si>
  <si>
    <t>1822-Mine Safety And Health Inspection Series</t>
  </si>
  <si>
    <t>1825-Aviation Safety</t>
  </si>
  <si>
    <t>1831-Securities Compliance Examining</t>
  </si>
  <si>
    <t>1849-Wage And Hour Investigation Series</t>
  </si>
  <si>
    <t>1860-Equal Opportunity Investigation</t>
  </si>
  <si>
    <t>1862-Consumer Safety Inspection</t>
  </si>
  <si>
    <t>1863-Food Inspection</t>
  </si>
  <si>
    <t>1881-Customs And Border Protection Interdictn</t>
  </si>
  <si>
    <t>1889-Import Compliance Series</t>
  </si>
  <si>
    <t>1894-Customs Entry And Liquidating</t>
  </si>
  <si>
    <t>1895-Customs And Border Protection</t>
  </si>
  <si>
    <t>1896-Border Patrol Enforcement Series</t>
  </si>
  <si>
    <t>1910-Quality Assurance</t>
  </si>
  <si>
    <t>1980-Agricultural Commodity Grading</t>
  </si>
  <si>
    <t>2001-General Supply</t>
  </si>
  <si>
    <t>2003-Supply Program Management</t>
  </si>
  <si>
    <t>2005-Supply Clerical And Technician</t>
  </si>
  <si>
    <t>2010-Inventory Management</t>
  </si>
  <si>
    <t>2030-Distribution Facilities &amp; Storage Manage</t>
  </si>
  <si>
    <t>2032-Packaging</t>
  </si>
  <si>
    <t>2091-Sales Store Clerical</t>
  </si>
  <si>
    <t>2101-Transportation Specialist</t>
  </si>
  <si>
    <t>2102-Transportation Clerk And Assistant</t>
  </si>
  <si>
    <t>2110-Transportation Industry Analysis</t>
  </si>
  <si>
    <t>2121-Railroad Safety</t>
  </si>
  <si>
    <t>2123-Motor Carrier Safety</t>
  </si>
  <si>
    <t>2125-Highway Safety</t>
  </si>
  <si>
    <t>2130-Traffic Management</t>
  </si>
  <si>
    <t>2131-Freight Rate</t>
  </si>
  <si>
    <t>2150-Transportation Operations</t>
  </si>
  <si>
    <t>2151-Dispatching</t>
  </si>
  <si>
    <t>2152-Air Traffic Control</t>
  </si>
  <si>
    <t>2154-Air Traffic Assistance</t>
  </si>
  <si>
    <t>2181-Aircraft Operation</t>
  </si>
  <si>
    <t>2185-Aircrew Technician</t>
  </si>
  <si>
    <t>2186-Technical Systems Program Manager</t>
  </si>
  <si>
    <t>2210-Information Technology Management</t>
  </si>
  <si>
    <t>Total</t>
  </si>
  <si>
    <t xml:space="preserve">Female average salary as % of male average salary - based on population-weighted average of subpopulation average %'s:  </t>
  </si>
  <si>
    <t>2502-Telecommunications Mechanic</t>
  </si>
  <si>
    <t>2504-Wire Communications Cable Splicing</t>
  </si>
  <si>
    <t>2604-Electronics Mechanic</t>
  </si>
  <si>
    <t>2805-Electrician</t>
  </si>
  <si>
    <t>2610-Electronic Integrated Systems Mechanic</t>
  </si>
  <si>
    <t>2606-Electronic Industrial Controls Mechanic</t>
  </si>
  <si>
    <t>2602-Electronic Measurement Equipment Mechanic</t>
  </si>
  <si>
    <t>2601-Misc Electronic Equipmt Install &amp; Maintne</t>
  </si>
  <si>
    <t>2801-Misc Electrical Installation &amp; Maintenance</t>
  </si>
  <si>
    <t>2810-High Voltage Electrician</t>
  </si>
  <si>
    <t>3416-Toolmaking</t>
  </si>
  <si>
    <t>3105-Fabric Working</t>
  </si>
  <si>
    <t>2892-Aircraft Electrician</t>
  </si>
  <si>
    <t>2854-Electrical Equipment Repairer</t>
  </si>
  <si>
    <t>3359-Instrument Mechanic</t>
  </si>
  <si>
    <t>3401-Miscellaneous Machine Tool Work</t>
  </si>
  <si>
    <t>3414-Machining</t>
  </si>
  <si>
    <t>3378-Precision Measurement Equipment Calibrating</t>
  </si>
  <si>
    <t>3501-Misc General Services and Support Work</t>
  </si>
  <si>
    <t>3502-Laboring</t>
  </si>
  <si>
    <t>3566-Custodial Working</t>
  </si>
  <si>
    <t>3603-Masonry</t>
  </si>
  <si>
    <t>3610-Insulating</t>
  </si>
  <si>
    <t>3701-Miscellaneous Metal Processing</t>
  </si>
  <si>
    <t>3703-Welding</t>
  </si>
  <si>
    <t>3705-Non-Destructive Testing</t>
  </si>
  <si>
    <t>3711-Electroplating</t>
  </si>
  <si>
    <t>3801-Miscellaneous Metal Work</t>
  </si>
  <si>
    <t>3806-Sheet Metal Mechanic</t>
  </si>
  <si>
    <t>3808-Boilermaking</t>
  </si>
  <si>
    <t>3820-Shipfitting</t>
  </si>
  <si>
    <t>3869-Metal Forming Machine Operating</t>
  </si>
  <si>
    <t>4010-Prescription Eyeglass Making</t>
  </si>
  <si>
    <t>4102-Painting</t>
  </si>
  <si>
    <t>4204-Pipefitting</t>
  </si>
  <si>
    <t>4206-Plumbing</t>
  </si>
  <si>
    <t>4255-Fuel Distribution System Mechanic</t>
  </si>
  <si>
    <t>4352-Composite/Plastic Fabricating</t>
  </si>
  <si>
    <t>4406-Letterpress Operating</t>
  </si>
  <si>
    <t>4454-Intaglio Press Operating</t>
  </si>
  <si>
    <t>4602-Blocking and Bracing</t>
  </si>
  <si>
    <t>4604-Wood Working</t>
  </si>
  <si>
    <t>4605-Wood Crafting</t>
  </si>
  <si>
    <t>4607-Carpentry</t>
  </si>
  <si>
    <t>4701-Misc General Maintenance &amp; Operations Work</t>
  </si>
  <si>
    <t>4737-General Equipment Mechanic</t>
  </si>
  <si>
    <t>4742-Utility Systems Repairing-Operating</t>
  </si>
  <si>
    <t>4749-Maintenance Mechanic</t>
  </si>
  <si>
    <t>4754-Cemetary Caretaking</t>
  </si>
  <si>
    <t>4801-Misc General Equipment Maintenance</t>
  </si>
  <si>
    <t>4804-Locksmithing</t>
  </si>
  <si>
    <t>4818-Aircraft Survival Flight Equipment Repair</t>
  </si>
  <si>
    <t>4840-Tool and Equipment Repairing</t>
  </si>
  <si>
    <t>5001-Miscellaneous Plant and Animal Work</t>
  </si>
  <si>
    <t>5003-Gardening</t>
  </si>
  <si>
    <t>5026-Pest Controlling</t>
  </si>
  <si>
    <t>5048-Animal Caretaking</t>
  </si>
  <si>
    <t>5210-Rigging</t>
  </si>
  <si>
    <t>5220-Shipwright</t>
  </si>
  <si>
    <t>5301-Misc Industrial Equipment Maintenance</t>
  </si>
  <si>
    <t>5306-Air Conditioning Equipment Mechanic</t>
  </si>
  <si>
    <t>5318-Lock and Dam Repairing</t>
  </si>
  <si>
    <t>5334-Marine Machinery Mechanic</t>
  </si>
  <si>
    <t>5350-Production Machinery Mechanic</t>
  </si>
  <si>
    <t>5352-Industrial Equipment Mechanic</t>
  </si>
  <si>
    <t>5378-Powered Support Systems Mechanic</t>
  </si>
  <si>
    <t>5401-Misc Industrial Equipment Operation</t>
  </si>
  <si>
    <t>5402-Boiler Plant Operating</t>
  </si>
  <si>
    <t>5406-Utility Systems Operating</t>
  </si>
  <si>
    <t>5407-Electrical Power Controlling</t>
  </si>
  <si>
    <t>5408-Sewage Disposal Plant Operating</t>
  </si>
  <si>
    <t>5409-Water Treatment Plant Operating</t>
  </si>
  <si>
    <t>5413-Fuel Distribution System Operating</t>
  </si>
  <si>
    <t>5415-Air Conditioning Equipment Operating</t>
  </si>
  <si>
    <t>5423-Sandblasting</t>
  </si>
  <si>
    <t>5426-Lock and Dam Operating</t>
  </si>
  <si>
    <t>5701-Misc Transportation/Mobile Equipment Oper</t>
  </si>
  <si>
    <t>5703-Motor Vehicle Operating</t>
  </si>
  <si>
    <t>5704-Fork Lift Operating</t>
  </si>
  <si>
    <t>5705-Tractor Operating</t>
  </si>
  <si>
    <t>5716-Engineering Equipment Operating</t>
  </si>
  <si>
    <t>5725-Crane Operating</t>
  </si>
  <si>
    <t>5782-Ship Operating</t>
  </si>
  <si>
    <t>5784-Riverboat Operating</t>
  </si>
  <si>
    <t>5786-Small Craft Operating</t>
  </si>
  <si>
    <t>5788-Deckhand</t>
  </si>
  <si>
    <t>5801-Misc Transportation/Mobile Equipmt Maintne</t>
  </si>
  <si>
    <t>5803-Heavy Mobile Equipment Mechanic</t>
  </si>
  <si>
    <t>5806-Mobile Equipment Servicing</t>
  </si>
  <si>
    <t>5823-Automotive Mechanic</t>
  </si>
  <si>
    <t>6501-Misc Ammun, Explosives, &amp; Toxic Mater Work</t>
  </si>
  <si>
    <t>6502-Explosives Operating</t>
  </si>
  <si>
    <t>6511-Missile/Toxic Materials Handling</t>
  </si>
  <si>
    <t>6605-Artillery Repairing</t>
  </si>
  <si>
    <t>6610-Small Arms Repairing</t>
  </si>
  <si>
    <t>6641-Ordnance Equipment Mechanic</t>
  </si>
  <si>
    <t>7002-Packing</t>
  </si>
  <si>
    <t>7404-Cooking</t>
  </si>
  <si>
    <t>7407-Meatcutting</t>
  </si>
  <si>
    <t>7408-Food Service Working</t>
  </si>
  <si>
    <t>9906-Second Officer</t>
  </si>
  <si>
    <t>9907-Third Officer</t>
  </si>
  <si>
    <t>8862-Aircraft Attending</t>
  </si>
  <si>
    <t>6652-Aircraft Ordnance Systems Mechanic</t>
  </si>
  <si>
    <t>6901-Misc Warehousing and Stock Handling</t>
  </si>
  <si>
    <t>6904-Tools and Parts Attending</t>
  </si>
  <si>
    <t>6907-Materials Handler</t>
  </si>
  <si>
    <t>6910-Materials Expediting</t>
  </si>
  <si>
    <t>6912-Materials Examining and Identifying</t>
  </si>
  <si>
    <t>6913-Hazardous Waste Disposing</t>
  </si>
  <si>
    <t>6914-Store Working</t>
  </si>
  <si>
    <t>6941-Bulk Money Handling</t>
  </si>
  <si>
    <t>6968-Aircraft Freight Loading</t>
  </si>
  <si>
    <t>7009-Equipment Cleaning</t>
  </si>
  <si>
    <t>7304-Laundry Working</t>
  </si>
  <si>
    <t>7305-Laundry Machine Operating</t>
  </si>
  <si>
    <t>8255-Pneudraulic Systems Mechanic</t>
  </si>
  <si>
    <t>8268-Aircraft Pneudraulic Systems Mechanic</t>
  </si>
  <si>
    <t>8602-Aircraft Engine Mechanic</t>
  </si>
  <si>
    <t>8801-Miscellaneous Aircraft Overhaul</t>
  </si>
  <si>
    <t>8840-Aircraft Mechanical Parts Repairing</t>
  </si>
  <si>
    <t>8852-Aircraft Mechanic</t>
  </si>
  <si>
    <t>9923-Boatswain's Mate</t>
  </si>
  <si>
    <t>9924-Able Seaman</t>
  </si>
  <si>
    <t>9925-Able Seaman-Maintenance</t>
  </si>
  <si>
    <t>9928-Ordinary Seaman</t>
  </si>
  <si>
    <t>9932-First Assistant Engineer</t>
  </si>
  <si>
    <t>9933-Second Assistant Engineer</t>
  </si>
  <si>
    <t>9934-Third Assistant Engineer</t>
  </si>
  <si>
    <t>9952-Deck Engineer-Machinist</t>
  </si>
  <si>
    <t>9957-Engine Utilityman</t>
  </si>
  <si>
    <t>9965-Wiper</t>
  </si>
  <si>
    <t>9973-Second Cook</t>
  </si>
  <si>
    <t>9975-Assistant Cook</t>
  </si>
  <si>
    <t>9985-Steward Utilityman</t>
  </si>
  <si>
    <t>9994-Assistant Storekeeper</t>
  </si>
  <si>
    <t>9998-Yeoman-Storekeeper</t>
  </si>
  <si>
    <t>1560-Data Science Series</t>
  </si>
  <si>
    <t>5309-Heating and Boiler Plant Equipment Mechanic</t>
  </si>
  <si>
    <t>9931-Chief Engineer</t>
  </si>
  <si>
    <t>9993-Junior Supply Officer</t>
  </si>
  <si>
    <t>9999-Second Radio Electronics Technician</t>
  </si>
  <si>
    <t>Nonseasonal Full Time Permananet Employees in a Pay Status in the Executive Service; Excludes 1 occupation with 0 women</t>
  </si>
  <si>
    <t>Occupational Series</t>
  </si>
  <si>
    <t>Female
Average Salary</t>
  </si>
  <si>
    <t>Male
Average Salary</t>
  </si>
  <si>
    <t>Average
Salary</t>
  </si>
  <si>
    <t>Female Employees</t>
  </si>
  <si>
    <t>Male Employees</t>
  </si>
  <si>
    <t>Total Employees</t>
  </si>
  <si>
    <t>Female/ Male Salary %</t>
  </si>
  <si>
    <t>Male
Avg Salary</t>
  </si>
  <si>
    <t>Female
Avg Salary</t>
  </si>
  <si>
    <t>Nonseasonal Full-Time Permanent Employees in Pay Status in the Executive Branch; Excludes one occupation with zero women</t>
  </si>
  <si>
    <t>Nonseasonal Full-Time Permanent Employees in Pay Status in the Executive Branch</t>
  </si>
  <si>
    <t>Nonseasonal Full-Time Permanent Employees in Pay Status in the Executive Branch; Excludes two occupations with zero women</t>
  </si>
  <si>
    <t>Appendix 4: Detailed Data by Occupational Series</t>
  </si>
  <si>
    <t>4a. White-Collar Employees by Occupational Series with 100+ Employees (All Pay Plans) (September 2022)</t>
  </si>
  <si>
    <t>Female-to-Male Salary Percentage Ranges</t>
  </si>
  <si>
    <t>Number of Occs</t>
  </si>
  <si>
    <t>Occupations with Female-to-Male Salary Percentage Greater than or Equal to 100%</t>
  </si>
  <si>
    <t>Occupations with Female-to-Male Salary Percentage of 95% to 99.9%</t>
  </si>
  <si>
    <t>Occupations with Female-to-Male Salary Percentage Less than 95%</t>
  </si>
  <si>
    <t>Total Occupations</t>
  </si>
  <si>
    <t>4b. Number of White Collar Occupations with Specified Female-to-Male Salary Percentage Ranges</t>
  </si>
  <si>
    <t>4c. General Schedule Employees by Occupational Series with 100+ Employees (Pay Plan Codes GS-GL-GM) (September 2022)</t>
  </si>
  <si>
    <t>4d. Number of General Schedule Occupations with Specified Female-to-Male Salary Percentage Ranges</t>
  </si>
  <si>
    <t>4e. Blue Collar Employees by Occupational Series with 100+ employees (September 2022)</t>
  </si>
  <si>
    <t>4f. Number of Blue Collar Occupations with Specified Female-to-Male Salary Percentage Ranges</t>
  </si>
  <si>
    <t>4g. Executive Branch Employees by Occupational Series with 100+ Employees (September 2022)</t>
  </si>
  <si>
    <t>4h. Number of Executive Branch Occupations with Specified Female-to-Male Salary Percentage Ranges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</si>
</sst>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&quot;$&quot;* #,##0_);_(&quot;$&quot;* \(#,##0\);_(&quot;$&quot;* &quot;-&quot;??_);_(@_)"/>
    <numFmt numFmtId="167" formatCode="0.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8"/>
      <color theme="3"/>
      <name val="Calibri Light"/>
      <family val="2"/>
      <scheme val="major"/>
    </font>
    <font>
      <b/>
      <sz val="11"/>
      <color theme="3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8"/>
      <color theme="3"/>
      <name val="Source Sans Pro"/>
      <family val="2"/>
    </font>
    <font>
      <sz val="12"/>
      <color theme="1"/>
      <name val="Source Sans Pro"/>
      <family val="2"/>
    </font>
    <font>
      <sz val="12"/>
      <color indexed="8"/>
      <name val="Source Sans Pro"/>
      <family val="2"/>
    </font>
    <font>
      <sz val="14"/>
      <color theme="3"/>
      <name val="Source Sans Pro"/>
      <family val="2"/>
    </font>
    <font>
      <sz val="11"/>
      <color theme="1"/>
      <name val="Source Sans Pro"/>
      <family val="2"/>
    </font>
    <font>
      <sz val="16"/>
      <color theme="3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ck">
        <color theme="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164" fontId="0" fillId="0" borderId="0" xfId="3" applyNumberFormat="1" applyFont="1"/>
    <xf numFmtId="10" fontId="0" fillId="0" borderId="0" xfId="3" applyNumberFormat="1" applyFont="1"/>
    <xf numFmtId="165" fontId="0" fillId="0" borderId="0" xfId="1" applyNumberFormat="1" applyFont="1"/>
    <xf numFmtId="166" fontId="0" fillId="0" borderId="0" xfId="2" applyNumberFormat="1" applyFont="1"/>
    <xf numFmtId="0" fontId="6" fillId="2" borderId="0" xfId="5" applyFont="1" applyFill="1" applyAlignment="1">
      <alignment horizontal="left" vertical="center"/>
    </xf>
    <xf numFmtId="0" fontId="7" fillId="0" borderId="0" xfId="0" applyFont="1"/>
    <xf numFmtId="0" fontId="7" fillId="0" borderId="0" xfId="0" applyFont="1" applyAlignment="1">
      <alignment vertical="top" wrapText="1"/>
    </xf>
    <xf numFmtId="165" fontId="7" fillId="0" borderId="0" xfId="1" applyNumberFormat="1" applyFont="1" applyAlignment="1">
      <alignment vertical="top" wrapText="1"/>
    </xf>
    <xf numFmtId="165" fontId="7" fillId="0" borderId="0" xfId="1" applyNumberFormat="1" applyFont="1"/>
    <xf numFmtId="164" fontId="7" fillId="0" borderId="0" xfId="3" applyNumberFormat="1" applyFont="1" applyAlignment="1">
      <alignment vertical="top" wrapText="1"/>
    </xf>
    <xf numFmtId="164" fontId="7" fillId="0" borderId="0" xfId="3" applyNumberFormat="1" applyFont="1"/>
    <xf numFmtId="10" fontId="7" fillId="0" borderId="0" xfId="3" applyNumberFormat="1" applyFont="1" applyAlignment="1">
      <alignment vertical="top" wrapText="1"/>
    </xf>
    <xf numFmtId="10" fontId="7" fillId="0" borderId="0" xfId="3" applyNumberFormat="1" applyFont="1"/>
    <xf numFmtId="166" fontId="7" fillId="0" borderId="0" xfId="2" applyNumberFormat="1" applyFont="1" applyAlignment="1">
      <alignment vertical="top" wrapText="1"/>
    </xf>
    <xf numFmtId="166" fontId="7" fillId="0" borderId="0" xfId="2" applyNumberFormat="1" applyFont="1"/>
    <xf numFmtId="167" fontId="7" fillId="0" borderId="0" xfId="0" applyNumberFormat="1" applyFont="1"/>
    <xf numFmtId="0" fontId="8" fillId="3" borderId="0" xfId="0" applyFont="1" applyFill="1" applyBorder="1" applyAlignment="1">
      <alignment horizontal="left"/>
    </xf>
    <xf numFmtId="0" fontId="7" fillId="0" borderId="0" xfId="0" applyFont="1" applyAlignment="1">
      <alignment wrapText="1"/>
    </xf>
    <xf numFmtId="165" fontId="7" fillId="0" borderId="0" xfId="1" applyNumberFormat="1" applyFont="1" applyAlignment="1">
      <alignment wrapText="1"/>
    </xf>
    <xf numFmtId="164" fontId="7" fillId="0" borderId="0" xfId="3" applyNumberFormat="1" applyFont="1" applyAlignment="1">
      <alignment wrapText="1"/>
    </xf>
    <xf numFmtId="10" fontId="7" fillId="0" borderId="0" xfId="3" applyNumberFormat="1" applyFont="1" applyAlignment="1">
      <alignment wrapText="1"/>
    </xf>
    <xf numFmtId="166" fontId="7" fillId="0" borderId="0" xfId="2" applyNumberFormat="1" applyFont="1" applyAlignment="1">
      <alignment wrapText="1"/>
    </xf>
    <xf numFmtId="0" fontId="9" fillId="0" borderId="2" xfId="7" applyFont="1"/>
    <xf numFmtId="0" fontId="10" fillId="0" borderId="0" xfId="0" applyFont="1"/>
    <xf numFmtId="0" fontId="9" fillId="0" borderId="2" xfId="8" applyFont="1" applyBorder="1"/>
    <xf numFmtId="0" fontId="11" fillId="3" borderId="2" xfId="7" applyFont="1" applyFill="1"/>
    <xf numFmtId="0" fontId="11" fillId="3" borderId="1" xfId="6" applyFont="1" applyFill="1" applyAlignment="1">
      <alignment horizontal="left" vertical="center"/>
    </xf>
    <xf numFmtId="0" fontId="11" fillId="3" borderId="1" xfId="8" applyFont="1" applyFill="1" applyBorder="1" applyAlignment="1">
      <alignment horizontal="left" vertical="center"/>
    </xf>
  </cellXfs>
  <cellStyles count="9">
    <cellStyle name="Comma" xfId="1" builtinId="3"/>
    <cellStyle name="Currency" xfId="2" builtinId="4"/>
    <cellStyle name="Heading 1" xfId="7" builtinId="16"/>
    <cellStyle name="Heading 3" xfId="6" builtinId="18"/>
    <cellStyle name="Heading 4" xfId="8" builtinId="19"/>
    <cellStyle name="Normal" xfId="0" builtinId="0"/>
    <cellStyle name="Normal 2" xfId="4" xr:uid="{8E8FD9C5-B6DC-4A16-B7DE-F23971106329}"/>
    <cellStyle name="Percent" xfId="3" builtinId="5"/>
    <cellStyle name="Title" xfId="5" builtinId="15"/>
  </cellStyles>
  <dxfs count="68"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4" formatCode="0.0%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6" formatCode="_(&quot;$&quot;* #,##0_);_(&quot;$&quot;* \(#,##0\);_(&quot;$&quot;* &quot;-&quot;??_);_(@_)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6" formatCode="_(&quot;$&quot;* #,##0_);_(&quot;$&quot;* \(#,##0\);_(&quot;$&quot;* &quot;-&quot;??_);_(@_)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6" formatCode="_(&quot;$&quot;* #,##0_);_(&quot;$&quot;* \(#,##0\);_(&quot;$&quot;* &quot;-&quot;??_);_(@_)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4" formatCode="0.0%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5" formatCode="_(* #,##0_);_(* \(#,##0\);_(* &quot;-&quot;??_);_(@_)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5" formatCode="_(* #,##0_);_(* \(#,##0\);_(* &quot;-&quot;??_);_(@_)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4" formatCode="0.00%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5" formatCode="_(* #,##0_);_(* \(#,##0\);_(* &quot;-&quot;??_);_(@_)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6" formatCode="_(&quot;$&quot;* #,##0_);_(&quot;$&quot;* \(#,##0\);_(&quot;$&quot;* &quot;-&quot;??_);_(@_)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6" formatCode="_(&quot;$&quot;* #,##0_);_(&quot;$&quot;* \(#,##0\);_(&quot;$&quot;* &quot;-&quot;??_);_(@_)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6" formatCode="_(&quot;$&quot;* #,##0_);_(&quot;$&quot;* \(#,##0\);_(&quot;$&quot;* &quot;-&quot;??_);_(@_)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4" formatCode="0.0%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5" formatCode="_(* #,##0_);_(* \(#,##0\);_(* &quot;-&quot;??_);_(@_)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5" formatCode="_(* #,##0_);_(* \(#,##0\);_(* &quot;-&quot;??_);_(@_)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4" formatCode="0.00%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5" formatCode="_(* #,##0_);_(* \(#,##0\);_(* &quot;-&quot;??_);_(@_)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4" formatCode="0.0%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6" formatCode="_(&quot;$&quot;* #,##0_);_(&quot;$&quot;* \(#,##0\);_(&quot;$&quot;* &quot;-&quot;??_);_(@_)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6" formatCode="_(&quot;$&quot;* #,##0_);_(&quot;$&quot;* \(#,##0\);_(&quot;$&quot;* &quot;-&quot;??_);_(@_)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6" formatCode="_(&quot;$&quot;* #,##0_);_(&quot;$&quot;* \(#,##0\);_(&quot;$&quot;* &quot;-&quot;??_);_(@_)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4" formatCode="0.0%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5" formatCode="_(* #,##0_);_(* \(#,##0\);_(* &quot;-&quot;??_);_(@_)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5" formatCode="_(* #,##0_);_(* \(#,##0\);_(* &quot;-&quot;??_);_(@_)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4" formatCode="0.00%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5" formatCode="_(* #,##0_);_(* \(#,##0\);_(* &quot;-&quot;??_);_(@_)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4" formatCode="0.0%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6" formatCode="_(&quot;$&quot;* #,##0_);_(&quot;$&quot;* \(#,##0\);_(&quot;$&quot;* &quot;-&quot;??_);_(@_)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6" formatCode="_(&quot;$&quot;* #,##0_);_(&quot;$&quot;* \(#,##0\);_(&quot;$&quot;* &quot;-&quot;??_);_(@_)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6" formatCode="_(&quot;$&quot;* #,##0_);_(&quot;$&quot;* \(#,##0\);_(&quot;$&quot;* &quot;-&quot;??_);_(@_)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4" formatCode="0.0%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5" formatCode="_(* #,##0_);_(* \(#,##0\);_(* &quot;-&quot;??_);_(@_)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5" formatCode="_(* #,##0_);_(* \(#,##0\);_(* &quot;-&quot;??_);_(@_)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4" formatCode="0.00%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5" formatCode="_(* #,##0_);_(* \(#,##0\);_(* &quot;-&quot;??_);_(@_)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alignment horizontal="general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B334F90-CFE0-4FD6-A621-2B2510C24413}" name="WhiteCollarEmployeesByOccupationalSeries" displayName="WhiteCollarEmployeesByOccupationalSeries" ref="A3:K335" totalsRowShown="0" headerRowDxfId="67" dataDxfId="66">
  <autoFilter ref="A3:K335" xr:uid="{DB334F90-CFE0-4FD6-A621-2B2510C24413}"/>
  <tableColumns count="11">
    <tableColumn id="1" xr3:uid="{F0B30FD4-65EC-4037-8923-AD3E572FA878}" name="Occupational Series" dataDxfId="65"/>
    <tableColumn id="2" xr3:uid="{993EECAF-7FC8-42F9-8F27-40573D437F07}" name="Total Employees" dataDxfId="64" dataCellStyle="Comma"/>
    <tableColumn id="3" xr3:uid="{620FA512-D5FA-4E8C-B620-D95875931045}" name="% _x000a_of Total Pop" dataDxfId="63" dataCellStyle="Percent"/>
    <tableColumn id="4" xr3:uid="{84367EA9-6ACB-41EC-BB05-84670921AE55}" name="Male Employees" dataDxfId="62" dataCellStyle="Comma"/>
    <tableColumn id="5" xr3:uid="{32A3CA0E-1871-4C22-80A6-9AA59FC8E358}" name="Female Employees" dataDxfId="61" dataCellStyle="Comma"/>
    <tableColumn id="6" xr3:uid="{B53F80D4-14BE-472C-B699-19FC148E0CCA}" name="% _x000a_Female" dataDxfId="60" dataCellStyle="Percent"/>
    <tableColumn id="7" xr3:uid="{5D93F64F-4E31-4799-B446-238462AAF09A}" name="Average_x000a_Salary" dataDxfId="59" dataCellStyle="Currency"/>
    <tableColumn id="8" xr3:uid="{C9E37A3C-3728-4181-9FDB-742B4D9BFCB6}" name="Male_x000a_Average Salary" dataDxfId="58" dataCellStyle="Currency"/>
    <tableColumn id="9" xr3:uid="{D90D900C-1DBD-4CC2-BCB5-0B5415ADC9C8}" name="Female_x000a_Average Salary" dataDxfId="57" dataCellStyle="Currency"/>
    <tableColumn id="10" xr3:uid="{9828196E-D179-4BF9-8DBB-706C77D4563A}" name="Female/ Male Salary %" dataDxfId="56" dataCellStyle="Percent"/>
    <tableColumn id="11" xr3:uid="{91E3AA6D-DB0A-4C1F-8294-4B1C00351A8C}" name="Weights" dataDxfId="5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CF1A551-312E-4EF6-A33A-98AE445A657E}" name="NumberOfWhiteCollarOccupationsWithSpecifiedSalaryPercentageRates" displayName="NumberOfWhiteCollarOccupationsWithSpecifiedSalaryPercentageRates" ref="A3:B7" totalsRowShown="0" headerRowDxfId="54" dataDxfId="53">
  <autoFilter ref="A3:B7" xr:uid="{FCF1A551-312E-4EF6-A33A-98AE445A657E}"/>
  <tableColumns count="2">
    <tableColumn id="1" xr3:uid="{C04A4D13-2297-467D-8C32-8EDE870EE5B8}" name="Female-to-Male Salary Percentage Ranges" dataDxfId="52"/>
    <tableColumn id="2" xr3:uid="{EF93EDDB-C03D-4EC0-A658-90B2C06FE022}" name="Number of Occs" dataDxfId="5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752FE64-1864-4FD2-90AA-EB660B98FA90}" name="GSEmployeesByOccupationalSeries" displayName="GSEmployeesByOccupationalSeries" ref="A3:K318" totalsRowShown="0" headerRowDxfId="50" dataDxfId="49">
  <autoFilter ref="A3:K318" xr:uid="{5752FE64-1864-4FD2-90AA-EB660B98FA90}"/>
  <tableColumns count="11">
    <tableColumn id="1" xr3:uid="{1D9DE6F0-CEB2-43F1-AF48-5F4C181AAC8C}" name="Occupational Series" dataDxfId="48"/>
    <tableColumn id="2" xr3:uid="{FC594351-8C67-4DA2-9CC5-8AFE12A2B255}" name="Total Empl" dataDxfId="47" dataCellStyle="Comma"/>
    <tableColumn id="3" xr3:uid="{A1CEEDA5-72EC-455C-993F-4C2FA243AB2B}" name="% _x000a_of Total Pop" dataDxfId="46" dataCellStyle="Percent"/>
    <tableColumn id="4" xr3:uid="{6FAFDD02-AFAF-4D16-B4F8-38AA130EE329}" name="Male Employees" dataDxfId="45" dataCellStyle="Comma"/>
    <tableColumn id="5" xr3:uid="{14CE1D7B-C5ED-4D1E-A099-D7CC2615696E}" name="Female Employees" dataDxfId="44" dataCellStyle="Comma"/>
    <tableColumn id="6" xr3:uid="{7C1407BF-4239-4321-A924-D3F857C4FE1D}" name="% _x000a_Female" dataDxfId="43" dataCellStyle="Percent"/>
    <tableColumn id="7" xr3:uid="{F090289E-10C1-47DC-A1ED-B3736EC57B19}" name="Average_x000a_Salary" dataDxfId="42" dataCellStyle="Currency"/>
    <tableColumn id="8" xr3:uid="{9F3B7D1E-F6B5-4BCE-A78A-EFCEC1DC1A49}" name="Male_x000a_Avg Salary" dataDxfId="41" dataCellStyle="Currency"/>
    <tableColumn id="9" xr3:uid="{9AD88DD1-D7D1-4600-8F3E-3E4EEA492323}" name="Female_x000a_Avg Salary" dataDxfId="40" dataCellStyle="Currency"/>
    <tableColumn id="10" xr3:uid="{24873702-33C1-4367-9A6B-32C4489582EF}" name="Female/ Male Salary %" dataDxfId="39" dataCellStyle="Percent"/>
    <tableColumn id="11" xr3:uid="{BA7DBA31-3FA9-4AC0-9BC0-E86303BB54F8}" name="Weights" dataDxfId="38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CF02559-DD5E-4805-842C-EFBF17C7C7D8}" name="NumberOfGSOccupationsWithSpecifiedSalaryPercentageRates" displayName="NumberOfGSOccupationsWithSpecifiedSalaryPercentageRates" ref="A3:B7" totalsRowShown="0" headerRowDxfId="37" dataDxfId="36">
  <autoFilter ref="A3:B7" xr:uid="{3CF02559-DD5E-4805-842C-EFBF17C7C7D8}"/>
  <tableColumns count="2">
    <tableColumn id="1" xr3:uid="{4068C668-21E5-4320-84E2-4A524D2EFFA2}" name="Female-to-Male Salary Percentage Ranges" dataDxfId="35"/>
    <tableColumn id="2" xr3:uid="{47C01AF1-4605-4F55-9DC3-102A0DA8A10A}" name="Number of Occs" dataDxfId="3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E2E4E0F-2C8C-4298-AE05-B3E9C0E6E8C2}" name="BlueCollarEmployeesByOccupationalSeries" displayName="BlueCollarEmployeesByOccupationalSeries" ref="A3:K147" totalsRowShown="0" headerRowDxfId="33" dataDxfId="32">
  <autoFilter ref="A3:K147" xr:uid="{6E2E4E0F-2C8C-4298-AE05-B3E9C0E6E8C2}"/>
  <tableColumns count="11">
    <tableColumn id="1" xr3:uid="{33D2D3D0-2406-4F67-B69B-5E9F667EEA35}" name="Occupational Series" dataDxfId="31"/>
    <tableColumn id="2" xr3:uid="{780EB72A-3D51-4977-B0DF-5027CDECF16E}" name="Total Empl" dataDxfId="30" dataCellStyle="Comma"/>
    <tableColumn id="3" xr3:uid="{AC4D06E6-C3B0-4F76-AE74-F699E95CBA24}" name="% _x000a_of Total Pop" dataDxfId="29" dataCellStyle="Percent"/>
    <tableColumn id="4" xr3:uid="{8B72020C-6568-42A1-92B1-ADD0B76EDC67}" name="Male Employees" dataDxfId="28" dataCellStyle="Comma"/>
    <tableColumn id="5" xr3:uid="{24C034D8-B496-466E-A7AA-774056361608}" name="Female Employees" dataDxfId="27" dataCellStyle="Comma"/>
    <tableColumn id="6" xr3:uid="{4F79F326-CBD4-423A-AAB2-9256BB9BD4AC}" name="% _x000a_Female" dataDxfId="26" dataCellStyle="Percent"/>
    <tableColumn id="7" xr3:uid="{A01C7EE0-1A4F-478D-9747-B374DA19A45E}" name="Average_x000a_Salary" dataDxfId="25" dataCellStyle="Currency"/>
    <tableColumn id="8" xr3:uid="{5AAB9FAF-0CF9-489C-82FD-1B483C9EC7F9}" name="Male_x000a_Average Salary" dataDxfId="24" dataCellStyle="Currency"/>
    <tableColumn id="9" xr3:uid="{D5B07319-5125-40C6-A4D6-B6DE3F8C2099}" name="Female_x000a_Average Salary" dataDxfId="23" dataCellStyle="Currency"/>
    <tableColumn id="10" xr3:uid="{0682357D-791D-43A1-8172-42C0B9055624}" name="Female/ Male Salary %" dataDxfId="22"/>
    <tableColumn id="11" xr3:uid="{13516E78-5421-4C6F-8053-354E9D2C22F5}" name="Weights" dataDxfId="21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B9F8966-F495-498B-9668-F5410ED7C421}" name="NumberOfBlueCollarOccupationsWithSpecifiedSalaryPercentageRates" displayName="NumberOfBlueCollarOccupationsWithSpecifiedSalaryPercentageRates" ref="A3:B7" totalsRowShown="0" headerRowDxfId="20" dataDxfId="19">
  <autoFilter ref="A3:B7" xr:uid="{0B9F8966-F495-498B-9668-F5410ED7C421}"/>
  <tableColumns count="2">
    <tableColumn id="1" xr3:uid="{77386E08-979D-4F25-BAC2-C5C86CD35607}" name="Female-to-Male Salary Percentage Ranges" dataDxfId="18"/>
    <tableColumn id="2" xr3:uid="{D6F12D4C-B3BA-4385-9BB3-EAD5B842C5F0}" name="Number of Occs" dataDxfId="17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95F90AB-50CE-487E-9351-908E90ADEC75}" name="ExecutiveBranchEmployeesByOccupationalSeries" displayName="ExecutiveBranchEmployeesByOccupationalSeries" ref="A3:K476" totalsRowShown="0" headerRowDxfId="16" dataDxfId="15">
  <autoFilter ref="A3:K476" xr:uid="{E95F90AB-50CE-487E-9351-908E90ADEC75}"/>
  <tableColumns count="11">
    <tableColumn id="1" xr3:uid="{42FE7E34-CDA4-4D0B-93D1-9BB2C8C0A110}" name="Occupational Series" dataDxfId="14"/>
    <tableColumn id="2" xr3:uid="{701F4C28-D7BD-4A66-8DC4-2A6B2099BD76}" name="Total Empl" dataDxfId="13" dataCellStyle="Comma"/>
    <tableColumn id="3" xr3:uid="{FA770CEB-F62B-4B8D-BC67-DEBDFCEC7DC0}" name="% _x000a_of Total Pop" dataDxfId="12" dataCellStyle="Percent"/>
    <tableColumn id="4" xr3:uid="{C3E9942C-EF7D-488E-A319-396255ED55F9}" name="Male Employees" dataDxfId="11" dataCellStyle="Comma"/>
    <tableColumn id="5" xr3:uid="{3DC8B6E8-2FA9-4B83-9AD4-116CE2253EBB}" name="Female Employees" dataDxfId="10" dataCellStyle="Comma"/>
    <tableColumn id="6" xr3:uid="{24539BBE-D885-496F-8AD3-23618AEE1C56}" name="% _x000a_Female" dataDxfId="9" dataCellStyle="Percent"/>
    <tableColumn id="7" xr3:uid="{CDDF3201-15A5-4123-A56A-347C0C0AE5AF}" name="Average_x000a_Salary" dataDxfId="8" dataCellStyle="Currency"/>
    <tableColumn id="8" xr3:uid="{3832C19B-1928-4816-9DB8-D2361250874F}" name="Male_x000a_Average Salary" dataDxfId="7" dataCellStyle="Currency"/>
    <tableColumn id="9" xr3:uid="{4F015BD4-3C3B-4415-803E-D10D19BDDFB4}" name="Female_x000a_Average Salary" dataDxfId="6" dataCellStyle="Currency"/>
    <tableColumn id="10" xr3:uid="{519DEAF8-A580-4731-B7AC-2147196C798F}" name="Female/ Male Salary %" dataDxfId="5" dataCellStyle="Percent"/>
    <tableColumn id="11" xr3:uid="{18145065-F3EC-4AC7-98C0-144FCC792775}" name="Weights" dataDxfId="4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236DE8A9-932D-4E5A-84C4-2B83169D34B5}" name="NumberOfExecutiveBranchOccupationsWithSpecifiedSalaryPercentageRates" displayName="NumberOfExecutiveBranchOccupationsWithSpecifiedSalaryPercentageRates" ref="A3:B7" totalsRowShown="0" headerRowDxfId="3" dataDxfId="2">
  <autoFilter ref="A3:B7" xr:uid="{236DE8A9-932D-4E5A-84C4-2B83169D34B5}"/>
  <tableColumns count="2">
    <tableColumn id="1" xr3:uid="{67DD4761-18E6-41A1-87C6-1C8AC7C90CC5}" name="Female-to-Male Salary Percentage Ranges" dataDxfId="1"/>
    <tableColumn id="2" xr3:uid="{C802FACA-893E-48B4-992C-FC4A74AF1B89}" name="Number of Occ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A378F-ED4B-43E0-A60F-EFE7ED2A5F71}">
  <dimension ref="A1:K337"/>
  <sheetViews>
    <sheetView tabSelected="1" zoomScaleNormal="100" workbookViewId="0">
      <selection activeCell="A2" sqref="A2"/>
    </sheetView>
  </sheetViews>
  <sheetFormatPr defaultRowHeight="14.4" x14ac:dyDescent="0.3"/>
  <cols>
    <col min="1" max="1" width="49.6640625" customWidth="1"/>
    <col min="2" max="2" width="12.44140625" style="3" customWidth="1"/>
    <col min="3" max="3" width="9.109375" style="2"/>
    <col min="4" max="4" width="11.88671875" customWidth="1"/>
    <col min="5" max="5" width="12.6640625" style="3" bestFit="1" customWidth="1"/>
    <col min="6" max="6" width="9.109375" style="1"/>
    <col min="7" max="9" width="14" style="4" bestFit="1" customWidth="1"/>
    <col min="10" max="10" width="14" style="1" customWidth="1"/>
    <col min="11" max="11" width="10.5546875" customWidth="1"/>
  </cols>
  <sheetData>
    <row r="1" spans="1:11" ht="23.4" x14ac:dyDescent="0.3">
      <c r="A1" s="5" t="s">
        <v>492</v>
      </c>
    </row>
    <row r="2" spans="1:11" ht="21.6" thickBot="1" x14ac:dyDescent="0.45">
      <c r="A2" s="26" t="s">
        <v>493</v>
      </c>
    </row>
    <row r="3" spans="1:11" ht="47.4" thickTop="1" x14ac:dyDescent="0.3">
      <c r="A3" s="7" t="s">
        <v>479</v>
      </c>
      <c r="B3" s="8" t="s">
        <v>485</v>
      </c>
      <c r="C3" s="12" t="s">
        <v>1</v>
      </c>
      <c r="D3" s="7" t="s">
        <v>484</v>
      </c>
      <c r="E3" s="8" t="s">
        <v>483</v>
      </c>
      <c r="F3" s="10" t="s">
        <v>2</v>
      </c>
      <c r="G3" s="14" t="s">
        <v>482</v>
      </c>
      <c r="H3" s="14" t="s">
        <v>481</v>
      </c>
      <c r="I3" s="14" t="s">
        <v>480</v>
      </c>
      <c r="J3" s="10" t="s">
        <v>486</v>
      </c>
      <c r="K3" s="7" t="s">
        <v>3</v>
      </c>
    </row>
    <row r="4" spans="1:11" ht="15.6" x14ac:dyDescent="0.3">
      <c r="A4" s="6" t="s">
        <v>5</v>
      </c>
      <c r="B4" s="9">
        <f>WhiteCollarEmployeesByOccupationalSeries[[#This Row],[Male Employees]]+WhiteCollarEmployeesByOccupationalSeries[[#This Row],[Female Employees]]</f>
        <v>1731</v>
      </c>
      <c r="C4" s="13">
        <f>WhiteCollarEmployeesByOccupationalSeries[[#This Row],[Total Employees]]/$B$334</f>
        <v>9.6534409135244647E-4</v>
      </c>
      <c r="D4" s="9">
        <v>1057</v>
      </c>
      <c r="E4" s="9">
        <v>674</v>
      </c>
      <c r="F4" s="11">
        <f>WhiteCollarEmployeesByOccupationalSeries[[#This Row],[Female Employees]]/WhiteCollarEmployeesByOccupationalSeries[[#This Row],[Total Employees]]</f>
        <v>0.38937030618139806</v>
      </c>
      <c r="G4" s="15">
        <f>((WhiteCollarEmployeesByOccupationalSeries[[#This Row],[Male Employees]]*WhiteCollarEmployeesByOccupationalSeries[[#This Row],[Male
Average Salary]])+(E4*WhiteCollarEmployeesByOccupationalSeries[[#This Row],[Female
Average Salary]]))/WhiteCollarEmployeesByOccupationalSeries[[#This Row],[Total Employees]]</f>
        <v>111914.46678220698</v>
      </c>
      <c r="H4" s="15">
        <v>112823.454115421</v>
      </c>
      <c r="I4" s="15">
        <v>110488.948071217</v>
      </c>
      <c r="J4" s="11">
        <f>ROUND(WhiteCollarEmployeesByOccupationalSeries[[#This Row],[Female
Average Salary]]/WhiteCollarEmployeesByOccupationalSeries[[#This Row],[Male
Average Salary]],3)</f>
        <v>0.97899999999999998</v>
      </c>
      <c r="K4" s="16">
        <f>ROUND(WhiteCollarEmployeesByOccupationalSeries[[#This Row],[% 
of Total Pop]]*J4,7)</f>
        <v>9.4510000000000004E-4</v>
      </c>
    </row>
    <row r="5" spans="1:11" ht="15.6" x14ac:dyDescent="0.3">
      <c r="A5" s="6" t="s">
        <v>6</v>
      </c>
      <c r="B5" s="9">
        <f>WhiteCollarEmployeesByOccupationalSeries[[#This Row],[Male Employees]]+WhiteCollarEmployeesByOccupationalSeries[[#This Row],[Female Employees]]</f>
        <v>16094</v>
      </c>
      <c r="C5" s="13">
        <f>WhiteCollarEmployeesByOccupationalSeries[[#This Row],[Total Employees]]/$B$334</f>
        <v>8.9753020255495513E-3</v>
      </c>
      <c r="D5" s="9">
        <v>13452</v>
      </c>
      <c r="E5" s="9">
        <v>2642</v>
      </c>
      <c r="F5" s="11">
        <f>WhiteCollarEmployeesByOccupationalSeries[[#This Row],[Female Employees]]/WhiteCollarEmployeesByOccupationalSeries[[#This Row],[Total Employees]]</f>
        <v>0.16416055672921587</v>
      </c>
      <c r="G5" s="15">
        <f>((WhiteCollarEmployeesByOccupationalSeries[[#This Row],[Male Employees]]*WhiteCollarEmployeesByOccupationalSeries[[#This Row],[Male
Average Salary]])+(E5*WhiteCollarEmployeesByOccupationalSeries[[#This Row],[Female
Average Salary]]))/WhiteCollarEmployeesByOccupationalSeries[[#This Row],[Total Employees]]</f>
        <v>64490.553743587188</v>
      </c>
      <c r="H5" s="15">
        <v>64926.974646839997</v>
      </c>
      <c r="I5" s="15">
        <v>62268.474261923002</v>
      </c>
      <c r="J5" s="11">
        <f>ROUND(WhiteCollarEmployeesByOccupationalSeries[[#This Row],[Female
Average Salary]]/WhiteCollarEmployeesByOccupationalSeries[[#This Row],[Male
Average Salary]],3)</f>
        <v>0.95899999999999996</v>
      </c>
      <c r="K5" s="16">
        <f>ROUND(WhiteCollarEmployeesByOccupationalSeries[[#This Row],[% 
of Total Pop]]*J5,7)</f>
        <v>8.6073E-3</v>
      </c>
    </row>
    <row r="6" spans="1:11" ht="15.6" x14ac:dyDescent="0.3">
      <c r="A6" s="6" t="s">
        <v>7</v>
      </c>
      <c r="B6" s="9">
        <f>WhiteCollarEmployeesByOccupationalSeries[[#This Row],[Male Employees]]+WhiteCollarEmployeesByOccupationalSeries[[#This Row],[Female Employees]]</f>
        <v>378</v>
      </c>
      <c r="C6" s="13">
        <f>WhiteCollarEmployeesByOccupationalSeries[[#This Row],[Total Employees]]/$B$334</f>
        <v>2.1080304247904377E-4</v>
      </c>
      <c r="D6" s="9">
        <v>354</v>
      </c>
      <c r="E6" s="9">
        <v>24</v>
      </c>
      <c r="F6" s="11">
        <f>WhiteCollarEmployeesByOccupationalSeries[[#This Row],[Female Employees]]/WhiteCollarEmployeesByOccupationalSeries[[#This Row],[Total Employees]]</f>
        <v>6.3492063492063489E-2</v>
      </c>
      <c r="G6" s="15">
        <f>((WhiteCollarEmployeesByOccupationalSeries[[#This Row],[Male Employees]]*WhiteCollarEmployeesByOccupationalSeries[[#This Row],[Male
Average Salary]])+(E6*WhiteCollarEmployeesByOccupationalSeries[[#This Row],[Female
Average Salary]]))/WhiteCollarEmployeesByOccupationalSeries[[#This Row],[Total Employees]]</f>
        <v>99389.87301587312</v>
      </c>
      <c r="H6" s="15">
        <v>99285.361581920995</v>
      </c>
      <c r="I6" s="15">
        <v>100931.41666666701</v>
      </c>
      <c r="J6" s="11">
        <f>ROUND(WhiteCollarEmployeesByOccupationalSeries[[#This Row],[Female
Average Salary]]/WhiteCollarEmployeesByOccupationalSeries[[#This Row],[Male
Average Salary]],3)</f>
        <v>1.0169999999999999</v>
      </c>
      <c r="K6" s="16">
        <f>ROUND(WhiteCollarEmployeesByOccupationalSeries[[#This Row],[% 
of Total Pop]]*J6,7)</f>
        <v>2.1440000000000001E-4</v>
      </c>
    </row>
    <row r="7" spans="1:11" ht="15.6" x14ac:dyDescent="0.3">
      <c r="A7" s="6" t="s">
        <v>9</v>
      </c>
      <c r="B7" s="9">
        <f>WhiteCollarEmployeesByOccupationalSeries[[#This Row],[Male Employees]]+WhiteCollarEmployeesByOccupationalSeries[[#This Row],[Female Employees]]</f>
        <v>6115</v>
      </c>
      <c r="C7" s="13">
        <f>WhiteCollarEmployeesByOccupationalSeries[[#This Row],[Total Employees]]/$B$334</f>
        <v>3.4102132401041076E-3</v>
      </c>
      <c r="D7" s="9">
        <v>4938</v>
      </c>
      <c r="E7" s="9">
        <v>1177</v>
      </c>
      <c r="F7" s="11">
        <f>WhiteCollarEmployeesByOccupationalSeries[[#This Row],[Female Employees]]/WhiteCollarEmployeesByOccupationalSeries[[#This Row],[Total Employees]]</f>
        <v>0.19247751430907603</v>
      </c>
      <c r="G7" s="15">
        <f>((WhiteCollarEmployeesByOccupationalSeries[[#This Row],[Male Employees]]*WhiteCollarEmployeesByOccupationalSeries[[#This Row],[Male
Average Salary]])+(E7*WhiteCollarEmployeesByOccupationalSeries[[#This Row],[Female
Average Salary]]))/WhiteCollarEmployeesByOccupationalSeries[[#This Row],[Total Employees]]</f>
        <v>97943.949892998251</v>
      </c>
      <c r="H7" s="15">
        <v>97598.344611021006</v>
      </c>
      <c r="I7" s="15">
        <v>99393.906462585001</v>
      </c>
      <c r="J7" s="11">
        <f>ROUND(WhiteCollarEmployeesByOccupationalSeries[[#This Row],[Female
Average Salary]]/WhiteCollarEmployeesByOccupationalSeries[[#This Row],[Male
Average Salary]],3)</f>
        <v>1.018</v>
      </c>
      <c r="K7" s="16">
        <f>ROUND(WhiteCollarEmployeesByOccupationalSeries[[#This Row],[% 
of Total Pop]]*J7,7)</f>
        <v>3.4716E-3</v>
      </c>
    </row>
    <row r="8" spans="1:11" ht="15.6" x14ac:dyDescent="0.3">
      <c r="A8" s="6" t="s">
        <v>10</v>
      </c>
      <c r="B8" s="9">
        <f>WhiteCollarEmployeesByOccupationalSeries[[#This Row],[Male Employees]]+WhiteCollarEmployeesByOccupationalSeries[[#This Row],[Female Employees]]</f>
        <v>129</v>
      </c>
      <c r="C8" s="13">
        <f>WhiteCollarEmployeesByOccupationalSeries[[#This Row],[Total Employees]]/$B$334</f>
        <v>7.1940720846022879E-5</v>
      </c>
      <c r="D8" s="9">
        <v>88</v>
      </c>
      <c r="E8" s="9">
        <v>41</v>
      </c>
      <c r="F8" s="11">
        <f>WhiteCollarEmployeesByOccupationalSeries[[#This Row],[Female Employees]]/WhiteCollarEmployeesByOccupationalSeries[[#This Row],[Total Employees]]</f>
        <v>0.31782945736434109</v>
      </c>
      <c r="G8" s="15">
        <f>((WhiteCollarEmployeesByOccupationalSeries[[#This Row],[Male Employees]]*WhiteCollarEmployeesByOccupationalSeries[[#This Row],[Male
Average Salary]])+(E8*WhiteCollarEmployeesByOccupationalSeries[[#This Row],[Female
Average Salary]]))/WhiteCollarEmployeesByOccupationalSeries[[#This Row],[Total Employees]]</f>
        <v>57486.015503875838</v>
      </c>
      <c r="H8" s="15">
        <v>58091.102272727003</v>
      </c>
      <c r="I8" s="15">
        <v>56187.292682927</v>
      </c>
      <c r="J8" s="11">
        <f>ROUND(WhiteCollarEmployeesByOccupationalSeries[[#This Row],[Female
Average Salary]]/WhiteCollarEmployeesByOccupationalSeries[[#This Row],[Male
Average Salary]],3)</f>
        <v>0.96699999999999997</v>
      </c>
      <c r="K8" s="16">
        <f>ROUND(WhiteCollarEmployeesByOccupationalSeries[[#This Row],[% 
of Total Pop]]*J8,7)</f>
        <v>6.9599999999999998E-5</v>
      </c>
    </row>
    <row r="9" spans="1:11" ht="15.6" x14ac:dyDescent="0.3">
      <c r="A9" s="6" t="s">
        <v>11</v>
      </c>
      <c r="B9" s="9">
        <f>WhiteCollarEmployeesByOccupationalSeries[[#This Row],[Male Employees]]+WhiteCollarEmployeesByOccupationalSeries[[#This Row],[Female Employees]]</f>
        <v>996</v>
      </c>
      <c r="C9" s="13">
        <f>WhiteCollarEmployeesByOccupationalSeries[[#This Row],[Total Employees]]/$B$334</f>
        <v>5.5544928653208361E-4</v>
      </c>
      <c r="D9" s="9">
        <v>562</v>
      </c>
      <c r="E9" s="9">
        <v>434</v>
      </c>
      <c r="F9" s="11">
        <f>WhiteCollarEmployeesByOccupationalSeries[[#This Row],[Female Employees]]/WhiteCollarEmployeesByOccupationalSeries[[#This Row],[Total Employees]]</f>
        <v>0.43574297188755018</v>
      </c>
      <c r="G9" s="15">
        <f>((WhiteCollarEmployeesByOccupationalSeries[[#This Row],[Male Employees]]*WhiteCollarEmployeesByOccupationalSeries[[#This Row],[Male
Average Salary]])+(E9*WhiteCollarEmployeesByOccupationalSeries[[#This Row],[Female
Average Salary]]))/WhiteCollarEmployeesByOccupationalSeries[[#This Row],[Total Employees]]</f>
        <v>107918.21184738977</v>
      </c>
      <c r="H9" s="15">
        <v>108017.588967972</v>
      </c>
      <c r="I9" s="15">
        <v>107789.52534562199</v>
      </c>
      <c r="J9" s="11">
        <f>ROUND(WhiteCollarEmployeesByOccupationalSeries[[#This Row],[Female
Average Salary]]/WhiteCollarEmployeesByOccupationalSeries[[#This Row],[Male
Average Salary]],3)</f>
        <v>0.998</v>
      </c>
      <c r="K9" s="16">
        <f>ROUND(WhiteCollarEmployeesByOccupationalSeries[[#This Row],[% 
of Total Pop]]*J9,7)</f>
        <v>5.5429999999999998E-4</v>
      </c>
    </row>
    <row r="10" spans="1:11" ht="15.6" x14ac:dyDescent="0.3">
      <c r="A10" s="6" t="s">
        <v>12</v>
      </c>
      <c r="B10" s="9">
        <f>WhiteCollarEmployeesByOccupationalSeries[[#This Row],[Male Employees]]+WhiteCollarEmployeesByOccupationalSeries[[#This Row],[Female Employees]]</f>
        <v>394</v>
      </c>
      <c r="C10" s="13">
        <f>WhiteCollarEmployeesByOccupationalSeries[[#This Row],[Total Employees]]/$B$334</f>
        <v>2.1972592258397684E-4</v>
      </c>
      <c r="D10" s="9">
        <v>210</v>
      </c>
      <c r="E10" s="9">
        <v>184</v>
      </c>
      <c r="F10" s="11">
        <f>WhiteCollarEmployeesByOccupationalSeries[[#This Row],[Female Employees]]/WhiteCollarEmployeesByOccupationalSeries[[#This Row],[Total Employees]]</f>
        <v>0.46700507614213199</v>
      </c>
      <c r="G10" s="15">
        <f>((WhiteCollarEmployeesByOccupationalSeries[[#This Row],[Male Employees]]*WhiteCollarEmployeesByOccupationalSeries[[#This Row],[Male
Average Salary]])+(E10*WhiteCollarEmployeesByOccupationalSeries[[#This Row],[Female
Average Salary]]))/WhiteCollarEmployeesByOccupationalSeries[[#This Row],[Total Employees]]</f>
        <v>84661.375634517753</v>
      </c>
      <c r="H10" s="15">
        <v>82791.314285714005</v>
      </c>
      <c r="I10" s="15">
        <v>86795.684782608994</v>
      </c>
      <c r="J10" s="11">
        <f>ROUND(WhiteCollarEmployeesByOccupationalSeries[[#This Row],[Female
Average Salary]]/WhiteCollarEmployeesByOccupationalSeries[[#This Row],[Male
Average Salary]],3)</f>
        <v>1.048</v>
      </c>
      <c r="K10" s="16">
        <f>ROUND(WhiteCollarEmployeesByOccupationalSeries[[#This Row],[% 
of Total Pop]]*J10,7)</f>
        <v>2.3029999999999999E-4</v>
      </c>
    </row>
    <row r="11" spans="1:11" ht="15.6" x14ac:dyDescent="0.3">
      <c r="A11" s="6" t="s">
        <v>13</v>
      </c>
      <c r="B11" s="9">
        <f>WhiteCollarEmployeesByOccupationalSeries[[#This Row],[Male Employees]]+WhiteCollarEmployeesByOccupationalSeries[[#This Row],[Female Employees]]</f>
        <v>3059</v>
      </c>
      <c r="C11" s="13">
        <f>WhiteCollarEmployeesByOccupationalSeries[[#This Row],[Total Employees]]/$B$334</f>
        <v>1.7059431400618913E-3</v>
      </c>
      <c r="D11" s="9">
        <v>1993</v>
      </c>
      <c r="E11" s="9">
        <v>1066</v>
      </c>
      <c r="F11" s="11">
        <f>WhiteCollarEmployeesByOccupationalSeries[[#This Row],[Female Employees]]/WhiteCollarEmployeesByOccupationalSeries[[#This Row],[Total Employees]]</f>
        <v>0.34847989539065055</v>
      </c>
      <c r="G11" s="15">
        <f>((WhiteCollarEmployeesByOccupationalSeries[[#This Row],[Male Employees]]*WhiteCollarEmployeesByOccupationalSeries[[#This Row],[Male
Average Salary]])+(E11*WhiteCollarEmployeesByOccupationalSeries[[#This Row],[Female
Average Salary]]))/WhiteCollarEmployeesByOccupationalSeries[[#This Row],[Total Employees]]</f>
        <v>81371.087069787303</v>
      </c>
      <c r="H11" s="15">
        <v>80295.320622177998</v>
      </c>
      <c r="I11" s="15">
        <v>83382.346478873005</v>
      </c>
      <c r="J11" s="11">
        <f>ROUND(WhiteCollarEmployeesByOccupationalSeries[[#This Row],[Female
Average Salary]]/WhiteCollarEmployeesByOccupationalSeries[[#This Row],[Male
Average Salary]],3)</f>
        <v>1.038</v>
      </c>
      <c r="K11" s="16">
        <f>ROUND(WhiteCollarEmployeesByOccupationalSeries[[#This Row],[% 
of Total Pop]]*J11,7)</f>
        <v>1.7708000000000001E-3</v>
      </c>
    </row>
    <row r="12" spans="1:11" ht="15.6" x14ac:dyDescent="0.3">
      <c r="A12" s="6" t="s">
        <v>14</v>
      </c>
      <c r="B12" s="9">
        <f>WhiteCollarEmployeesByOccupationalSeries[[#This Row],[Male Employees]]+WhiteCollarEmployeesByOccupationalSeries[[#This Row],[Female Employees]]</f>
        <v>4301</v>
      </c>
      <c r="C12" s="13">
        <f>WhiteCollarEmployeesByOccupationalSeries[[#This Row],[Total Employees]]/$B$334</f>
        <v>2.3985817082073208E-3</v>
      </c>
      <c r="D12" s="9">
        <v>2426</v>
      </c>
      <c r="E12" s="9">
        <v>1875</v>
      </c>
      <c r="F12" s="11">
        <f>WhiteCollarEmployeesByOccupationalSeries[[#This Row],[Female Employees]]/WhiteCollarEmployeesByOccupationalSeries[[#This Row],[Total Employees]]</f>
        <v>0.43594512903975818</v>
      </c>
      <c r="G12" s="15">
        <f>((WhiteCollarEmployeesByOccupationalSeries[[#This Row],[Male Employees]]*WhiteCollarEmployeesByOccupationalSeries[[#This Row],[Male
Average Salary]])+(E12*WhiteCollarEmployeesByOccupationalSeries[[#This Row],[Female
Average Salary]]))/WhiteCollarEmployeesByOccupationalSeries[[#This Row],[Total Employees]]</f>
        <v>110558.61587709998</v>
      </c>
      <c r="H12" s="15">
        <v>106685.51854905199</v>
      </c>
      <c r="I12" s="15">
        <v>115569.887406617</v>
      </c>
      <c r="J12" s="11">
        <f>ROUND(WhiteCollarEmployeesByOccupationalSeries[[#This Row],[Female
Average Salary]]/WhiteCollarEmployeesByOccupationalSeries[[#This Row],[Male
Average Salary]],3)</f>
        <v>1.083</v>
      </c>
      <c r="K12" s="16">
        <f>ROUND(WhiteCollarEmployeesByOccupationalSeries[[#This Row],[% 
of Total Pop]]*J12,7)</f>
        <v>2.5977000000000001E-3</v>
      </c>
    </row>
    <row r="13" spans="1:11" ht="15.6" x14ac:dyDescent="0.3">
      <c r="A13" s="6" t="s">
        <v>15</v>
      </c>
      <c r="B13" s="9">
        <f>WhiteCollarEmployeesByOccupationalSeries[[#This Row],[Male Employees]]+WhiteCollarEmployeesByOccupationalSeries[[#This Row],[Female Employees]]</f>
        <v>129</v>
      </c>
      <c r="C13" s="13">
        <f>WhiteCollarEmployeesByOccupationalSeries[[#This Row],[Total Employees]]/$B$334</f>
        <v>7.1940720846022879E-5</v>
      </c>
      <c r="D13" s="9">
        <v>83</v>
      </c>
      <c r="E13" s="9">
        <v>46</v>
      </c>
      <c r="F13" s="11">
        <f>WhiteCollarEmployeesByOccupationalSeries[[#This Row],[Female Employees]]/WhiteCollarEmployeesByOccupationalSeries[[#This Row],[Total Employees]]</f>
        <v>0.35658914728682173</v>
      </c>
      <c r="G13" s="15">
        <f>((WhiteCollarEmployeesByOccupationalSeries[[#This Row],[Male Employees]]*WhiteCollarEmployeesByOccupationalSeries[[#This Row],[Male
Average Salary]])+(E13*WhiteCollarEmployeesByOccupationalSeries[[#This Row],[Female
Average Salary]]))/WhiteCollarEmployeesByOccupationalSeries[[#This Row],[Total Employees]]</f>
        <v>56395.410852712848</v>
      </c>
      <c r="H13" s="15">
        <v>56592.457831325002</v>
      </c>
      <c r="I13" s="15">
        <v>56039.869565216999</v>
      </c>
      <c r="J13" s="11">
        <f>ROUND(WhiteCollarEmployeesByOccupationalSeries[[#This Row],[Female
Average Salary]]/WhiteCollarEmployeesByOccupationalSeries[[#This Row],[Male
Average Salary]],3)</f>
        <v>0.99</v>
      </c>
      <c r="K13" s="16">
        <f>ROUND(WhiteCollarEmployeesByOccupationalSeries[[#This Row],[% 
of Total Pop]]*J13,7)</f>
        <v>7.1199999999999996E-5</v>
      </c>
    </row>
    <row r="14" spans="1:11" ht="15.6" x14ac:dyDescent="0.3">
      <c r="A14" s="6" t="s">
        <v>16</v>
      </c>
      <c r="B14" s="9">
        <f>WhiteCollarEmployeesByOccupationalSeries[[#This Row],[Male Employees]]+WhiteCollarEmployeesByOccupationalSeries[[#This Row],[Female Employees]]</f>
        <v>338</v>
      </c>
      <c r="C14" s="13">
        <f>WhiteCollarEmployeesByOccupationalSeries[[#This Row],[Total Employees]]/$B$334</f>
        <v>1.8849584221671112E-4</v>
      </c>
      <c r="D14" s="9">
        <v>287</v>
      </c>
      <c r="E14" s="9">
        <v>51</v>
      </c>
      <c r="F14" s="11">
        <f>WhiteCollarEmployeesByOccupationalSeries[[#This Row],[Female Employees]]/WhiteCollarEmployeesByOccupationalSeries[[#This Row],[Total Employees]]</f>
        <v>0.15088757396449703</v>
      </c>
      <c r="G14" s="15">
        <f>((WhiteCollarEmployeesByOccupationalSeries[[#This Row],[Male Employees]]*WhiteCollarEmployeesByOccupationalSeries[[#This Row],[Male
Average Salary]])+(E14*WhiteCollarEmployeesByOccupationalSeries[[#This Row],[Female
Average Salary]]))/WhiteCollarEmployeesByOccupationalSeries[[#This Row],[Total Employees]]</f>
        <v>70265.556657838853</v>
      </c>
      <c r="H14" s="15">
        <v>70302.150349649994</v>
      </c>
      <c r="I14" s="15">
        <v>70059.627450979999</v>
      </c>
      <c r="J14" s="11">
        <f>ROUND(WhiteCollarEmployeesByOccupationalSeries[[#This Row],[Female
Average Salary]]/WhiteCollarEmployeesByOccupationalSeries[[#This Row],[Male
Average Salary]],3)</f>
        <v>0.997</v>
      </c>
      <c r="K14" s="16">
        <f>ROUND(WhiteCollarEmployeesByOccupationalSeries[[#This Row],[% 
of Total Pop]]*J14,7)</f>
        <v>1.8789999999999999E-4</v>
      </c>
    </row>
    <row r="15" spans="1:11" ht="15.6" x14ac:dyDescent="0.3">
      <c r="A15" s="6" t="s">
        <v>17</v>
      </c>
      <c r="B15" s="9">
        <f>WhiteCollarEmployeesByOccupationalSeries[[#This Row],[Male Employees]]+WhiteCollarEmployeesByOccupationalSeries[[#This Row],[Female Employees]]</f>
        <v>961</v>
      </c>
      <c r="C15" s="13">
        <f>WhiteCollarEmployeesByOccupationalSeries[[#This Row],[Total Employees]]/$B$334</f>
        <v>5.3593048630254251E-4</v>
      </c>
      <c r="D15" s="9">
        <v>790</v>
      </c>
      <c r="E15" s="9">
        <v>171</v>
      </c>
      <c r="F15" s="11">
        <f>WhiteCollarEmployeesByOccupationalSeries[[#This Row],[Female Employees]]/WhiteCollarEmployeesByOccupationalSeries[[#This Row],[Total Employees]]</f>
        <v>0.17793964620187305</v>
      </c>
      <c r="G15" s="15">
        <f>((WhiteCollarEmployeesByOccupationalSeries[[#This Row],[Male Employees]]*WhiteCollarEmployeesByOccupationalSeries[[#This Row],[Male
Average Salary]])+(E15*WhiteCollarEmployeesByOccupationalSeries[[#This Row],[Female
Average Salary]]))/WhiteCollarEmployeesByOccupationalSeries[[#This Row],[Total Employees]]</f>
        <v>96253.752163800018</v>
      </c>
      <c r="H15" s="15">
        <v>97085.25</v>
      </c>
      <c r="I15" s="15">
        <v>92412.329411764993</v>
      </c>
      <c r="J15" s="11">
        <f>ROUND(WhiteCollarEmployeesByOccupationalSeries[[#This Row],[Female
Average Salary]]/WhiteCollarEmployeesByOccupationalSeries[[#This Row],[Male
Average Salary]],3)</f>
        <v>0.95199999999999996</v>
      </c>
      <c r="K15" s="16">
        <f>ROUND(WhiteCollarEmployeesByOccupationalSeries[[#This Row],[% 
of Total Pop]]*J15,7)</f>
        <v>5.1020000000000004E-4</v>
      </c>
    </row>
    <row r="16" spans="1:11" ht="15.6" x14ac:dyDescent="0.3">
      <c r="A16" s="6" t="s">
        <v>18</v>
      </c>
      <c r="B16" s="9">
        <f>WhiteCollarEmployeesByOccupationalSeries[[#This Row],[Male Employees]]+WhiteCollarEmployeesByOccupationalSeries[[#This Row],[Female Employees]]</f>
        <v>16909</v>
      </c>
      <c r="C16" s="13">
        <f>WhiteCollarEmployeesByOccupationalSeries[[#This Row],[Total Employees]]/$B$334</f>
        <v>9.4298112308945792E-3</v>
      </c>
      <c r="D16" s="9">
        <v>11039</v>
      </c>
      <c r="E16" s="9">
        <v>5870</v>
      </c>
      <c r="F16" s="11">
        <f>WhiteCollarEmployeesByOccupationalSeries[[#This Row],[Female Employees]]/WhiteCollarEmployeesByOccupationalSeries[[#This Row],[Total Employees]]</f>
        <v>0.34715240404518305</v>
      </c>
      <c r="G16" s="15">
        <f>((WhiteCollarEmployeesByOccupationalSeries[[#This Row],[Male Employees]]*WhiteCollarEmployeesByOccupationalSeries[[#This Row],[Male
Average Salary]])+(E16*WhiteCollarEmployeesByOccupationalSeries[[#This Row],[Female
Average Salary]]))/WhiteCollarEmployeesByOccupationalSeries[[#This Row],[Total Employees]]</f>
        <v>103125.13176468591</v>
      </c>
      <c r="H16" s="15">
        <v>104161.949061905</v>
      </c>
      <c r="I16" s="15">
        <v>101175.31470437899</v>
      </c>
      <c r="J16" s="11">
        <f>ROUND(WhiteCollarEmployeesByOccupationalSeries[[#This Row],[Female
Average Salary]]/WhiteCollarEmployeesByOccupationalSeries[[#This Row],[Male
Average Salary]],3)</f>
        <v>0.97099999999999997</v>
      </c>
      <c r="K16" s="16">
        <f>ROUND(WhiteCollarEmployeesByOccupationalSeries[[#This Row],[% 
of Total Pop]]*J16,7)</f>
        <v>9.1562999999999992E-3</v>
      </c>
    </row>
    <row r="17" spans="1:11" ht="15.6" x14ac:dyDescent="0.3">
      <c r="A17" s="6" t="s">
        <v>19</v>
      </c>
      <c r="B17" s="9">
        <f>WhiteCollarEmployeesByOccupationalSeries[[#This Row],[Male Employees]]+WhiteCollarEmployeesByOccupationalSeries[[#This Row],[Female Employees]]</f>
        <v>9105</v>
      </c>
      <c r="C17" s="13">
        <f>WhiteCollarEmployeesByOccupationalSeries[[#This Row],[Total Employees]]/$B$334</f>
        <v>5.0776764597134753E-3</v>
      </c>
      <c r="D17" s="9">
        <v>8834</v>
      </c>
      <c r="E17" s="9">
        <v>271</v>
      </c>
      <c r="F17" s="11">
        <f>WhiteCollarEmployeesByOccupationalSeries[[#This Row],[Female Employees]]/WhiteCollarEmployeesByOccupationalSeries[[#This Row],[Total Employees]]</f>
        <v>2.9763866007688083E-2</v>
      </c>
      <c r="G17" s="15">
        <f>((WhiteCollarEmployeesByOccupationalSeries[[#This Row],[Male Employees]]*WhiteCollarEmployeesByOccupationalSeries[[#This Row],[Male
Average Salary]])+(E17*WhiteCollarEmployeesByOccupationalSeries[[#This Row],[Female
Average Salary]]))/WhiteCollarEmployeesByOccupationalSeries[[#This Row],[Total Employees]]</f>
        <v>61113.00658669963</v>
      </c>
      <c r="H17" s="15">
        <v>61235.496487650002</v>
      </c>
      <c r="I17" s="15">
        <v>57120.107011070002</v>
      </c>
      <c r="J17" s="11">
        <f>ROUND(WhiteCollarEmployeesByOccupationalSeries[[#This Row],[Female
Average Salary]]/WhiteCollarEmployeesByOccupationalSeries[[#This Row],[Male
Average Salary]],3)</f>
        <v>0.93300000000000005</v>
      </c>
      <c r="K17" s="16">
        <f>ROUND(WhiteCollarEmployeesByOccupationalSeries[[#This Row],[% 
of Total Pop]]*J17,7)</f>
        <v>4.7375000000000004E-3</v>
      </c>
    </row>
    <row r="18" spans="1:11" ht="15.6" x14ac:dyDescent="0.3">
      <c r="A18" s="6" t="s">
        <v>20</v>
      </c>
      <c r="B18" s="9">
        <f>WhiteCollarEmployeesByOccupationalSeries[[#This Row],[Male Employees]]+WhiteCollarEmployeesByOccupationalSeries[[#This Row],[Female Employees]]</f>
        <v>375</v>
      </c>
      <c r="C18" s="13">
        <f>WhiteCollarEmployeesByOccupationalSeries[[#This Row],[Total Employees]]/$B$334</f>
        <v>2.0913000245936883E-4</v>
      </c>
      <c r="D18" s="9">
        <v>335</v>
      </c>
      <c r="E18" s="9">
        <v>40</v>
      </c>
      <c r="F18" s="11">
        <f>WhiteCollarEmployeesByOccupationalSeries[[#This Row],[Female Employees]]/WhiteCollarEmployeesByOccupationalSeries[[#This Row],[Total Employees]]</f>
        <v>0.10666666666666667</v>
      </c>
      <c r="G18" s="15">
        <f>((WhiteCollarEmployeesByOccupationalSeries[[#This Row],[Male Employees]]*WhiteCollarEmployeesByOccupationalSeries[[#This Row],[Male
Average Salary]])+(E18*WhiteCollarEmployeesByOccupationalSeries[[#This Row],[Female
Average Salary]]))/WhiteCollarEmployeesByOccupationalSeries[[#This Row],[Total Employees]]</f>
        <v>58297.723287009328</v>
      </c>
      <c r="H18" s="15">
        <v>58333.3081571</v>
      </c>
      <c r="I18" s="15">
        <v>57999.7</v>
      </c>
      <c r="J18" s="11">
        <f>ROUND(WhiteCollarEmployeesByOccupationalSeries[[#This Row],[Female
Average Salary]]/WhiteCollarEmployeesByOccupationalSeries[[#This Row],[Male
Average Salary]],3)</f>
        <v>0.99399999999999999</v>
      </c>
      <c r="K18" s="16">
        <f>ROUND(WhiteCollarEmployeesByOccupationalSeries[[#This Row],[% 
of Total Pop]]*J18,7)</f>
        <v>2.0790000000000001E-4</v>
      </c>
    </row>
    <row r="19" spans="1:11" ht="15.6" x14ac:dyDescent="0.3">
      <c r="A19" s="6" t="s">
        <v>21</v>
      </c>
      <c r="B19" s="9">
        <f>WhiteCollarEmployeesByOccupationalSeries[[#This Row],[Male Employees]]+WhiteCollarEmployeesByOccupationalSeries[[#This Row],[Female Employees]]</f>
        <v>12475</v>
      </c>
      <c r="C19" s="13">
        <f>WhiteCollarEmployeesByOccupationalSeries[[#This Row],[Total Employees]]/$B$334</f>
        <v>6.957058081815003E-3</v>
      </c>
      <c r="D19" s="9">
        <v>11394</v>
      </c>
      <c r="E19" s="9">
        <v>1081</v>
      </c>
      <c r="F19" s="11">
        <f>WhiteCollarEmployeesByOccupationalSeries[[#This Row],[Female Employees]]/WhiteCollarEmployeesByOccupationalSeries[[#This Row],[Total Employees]]</f>
        <v>8.6653306613226455E-2</v>
      </c>
      <c r="G19" s="15">
        <f>((WhiteCollarEmployeesByOccupationalSeries[[#This Row],[Male Employees]]*WhiteCollarEmployeesByOccupationalSeries[[#This Row],[Male
Average Salary]])+(E19*WhiteCollarEmployeesByOccupationalSeries[[#This Row],[Female
Average Salary]]))/WhiteCollarEmployeesByOccupationalSeries[[#This Row],[Total Employees]]</f>
        <v>69950.950476648664</v>
      </c>
      <c r="H19" s="15">
        <v>69914.143610012994</v>
      </c>
      <c r="I19" s="15">
        <v>70338.903703703996</v>
      </c>
      <c r="J19" s="11">
        <f>ROUND(WhiteCollarEmployeesByOccupationalSeries[[#This Row],[Female
Average Salary]]/WhiteCollarEmployeesByOccupationalSeries[[#This Row],[Male
Average Salary]],3)</f>
        <v>1.006</v>
      </c>
      <c r="K19" s="16">
        <f>ROUND(WhiteCollarEmployeesByOccupationalSeries[[#This Row],[% 
of Total Pop]]*J19,7)</f>
        <v>6.9988000000000003E-3</v>
      </c>
    </row>
    <row r="20" spans="1:11" ht="15.6" x14ac:dyDescent="0.3">
      <c r="A20" s="6" t="s">
        <v>22</v>
      </c>
      <c r="B20" s="9">
        <f>WhiteCollarEmployeesByOccupationalSeries[[#This Row],[Male Employees]]+WhiteCollarEmployeesByOccupationalSeries[[#This Row],[Female Employees]]</f>
        <v>4522</v>
      </c>
      <c r="C20" s="13">
        <f>WhiteCollarEmployeesByOccupationalSeries[[#This Row],[Total Employees]]/$B$334</f>
        <v>2.5218289896567088E-3</v>
      </c>
      <c r="D20" s="9">
        <v>3984</v>
      </c>
      <c r="E20" s="9">
        <v>538</v>
      </c>
      <c r="F20" s="11">
        <f>WhiteCollarEmployeesByOccupationalSeries[[#This Row],[Female Employees]]/WhiteCollarEmployeesByOccupationalSeries[[#This Row],[Total Employees]]</f>
        <v>0.11897390535161433</v>
      </c>
      <c r="G20" s="15">
        <f>((WhiteCollarEmployeesByOccupationalSeries[[#This Row],[Male Employees]]*WhiteCollarEmployeesByOccupationalSeries[[#This Row],[Male
Average Salary]])+(E20*WhiteCollarEmployeesByOccupationalSeries[[#This Row],[Female
Average Salary]]))/WhiteCollarEmployeesByOccupationalSeries[[#This Row],[Total Employees]]</f>
        <v>49078.235072976946</v>
      </c>
      <c r="H20" s="15">
        <v>48993.727660643002</v>
      </c>
      <c r="I20" s="15">
        <v>49704.029739776997</v>
      </c>
      <c r="J20" s="11">
        <f>ROUND(WhiteCollarEmployeesByOccupationalSeries[[#This Row],[Female
Average Salary]]/WhiteCollarEmployeesByOccupationalSeries[[#This Row],[Male
Average Salary]],3)</f>
        <v>1.014</v>
      </c>
      <c r="K20" s="16">
        <f>ROUND(WhiteCollarEmployeesByOccupationalSeries[[#This Row],[% 
of Total Pop]]*J20,7)</f>
        <v>2.5571000000000001E-3</v>
      </c>
    </row>
    <row r="21" spans="1:11" ht="15.6" x14ac:dyDescent="0.3">
      <c r="A21" s="6" t="s">
        <v>23</v>
      </c>
      <c r="B21" s="9">
        <f>WhiteCollarEmployeesByOccupationalSeries[[#This Row],[Male Employees]]+WhiteCollarEmployeesByOccupationalSeries[[#This Row],[Female Employees]]</f>
        <v>3857</v>
      </c>
      <c r="C21" s="13">
        <f>WhiteCollarEmployeesByOccupationalSeries[[#This Row],[Total Employees]]/$B$334</f>
        <v>2.1509717852954283E-3</v>
      </c>
      <c r="D21" s="9">
        <v>2224</v>
      </c>
      <c r="E21" s="9">
        <v>1633</v>
      </c>
      <c r="F21" s="11">
        <f>WhiteCollarEmployeesByOccupationalSeries[[#This Row],[Female Employees]]/WhiteCollarEmployeesByOccupationalSeries[[#This Row],[Total Employees]]</f>
        <v>0.42338605133523466</v>
      </c>
      <c r="G21" s="15">
        <f>((WhiteCollarEmployeesByOccupationalSeries[[#This Row],[Male Employees]]*WhiteCollarEmployeesByOccupationalSeries[[#This Row],[Male
Average Salary]])+(E21*WhiteCollarEmployeesByOccupationalSeries[[#This Row],[Female
Average Salary]]))/WhiteCollarEmployeesByOccupationalSeries[[#This Row],[Total Employees]]</f>
        <v>50793.398300875058</v>
      </c>
      <c r="H21" s="15">
        <v>50816.362410071997</v>
      </c>
      <c r="I21" s="15">
        <v>50762.123237278</v>
      </c>
      <c r="J21" s="11">
        <f>ROUND(WhiteCollarEmployeesByOccupationalSeries[[#This Row],[Female
Average Salary]]/WhiteCollarEmployeesByOccupationalSeries[[#This Row],[Male
Average Salary]],3)</f>
        <v>0.999</v>
      </c>
      <c r="K21" s="16">
        <f>ROUND(WhiteCollarEmployeesByOccupationalSeries[[#This Row],[% 
of Total Pop]]*J21,7)</f>
        <v>2.1488000000000002E-3</v>
      </c>
    </row>
    <row r="22" spans="1:11" ht="15.6" x14ac:dyDescent="0.3">
      <c r="A22" s="6" t="s">
        <v>24</v>
      </c>
      <c r="B22" s="9">
        <f>WhiteCollarEmployeesByOccupationalSeries[[#This Row],[Male Employees]]+WhiteCollarEmployeesByOccupationalSeries[[#This Row],[Female Employees]]</f>
        <v>3219</v>
      </c>
      <c r="C22" s="13">
        <f>WhiteCollarEmployeesByOccupationalSeries[[#This Row],[Total Employees]]/$B$334</f>
        <v>1.7951719411112221E-3</v>
      </c>
      <c r="D22" s="9">
        <v>2355</v>
      </c>
      <c r="E22" s="9">
        <v>864</v>
      </c>
      <c r="F22" s="11">
        <f>WhiteCollarEmployeesByOccupationalSeries[[#This Row],[Female Employees]]/WhiteCollarEmployeesByOccupationalSeries[[#This Row],[Total Employees]]</f>
        <v>0.2684063373718546</v>
      </c>
      <c r="G22" s="15">
        <f>((WhiteCollarEmployeesByOccupationalSeries[[#This Row],[Male Employees]]*WhiteCollarEmployeesByOccupationalSeries[[#This Row],[Male
Average Salary]])+(E22*WhiteCollarEmployeesByOccupationalSeries[[#This Row],[Female
Average Salary]]))/WhiteCollarEmployeesByOccupationalSeries[[#This Row],[Total Employees]]</f>
        <v>115536.7483393656</v>
      </c>
      <c r="H22" s="15">
        <v>115586.904418012</v>
      </c>
      <c r="I22" s="15">
        <v>115400.038194444</v>
      </c>
      <c r="J22" s="11">
        <f>ROUND(WhiteCollarEmployeesByOccupationalSeries[[#This Row],[Female
Average Salary]]/WhiteCollarEmployeesByOccupationalSeries[[#This Row],[Male
Average Salary]],3)</f>
        <v>0.998</v>
      </c>
      <c r="K22" s="16">
        <f>ROUND(WhiteCollarEmployeesByOccupationalSeries[[#This Row],[% 
of Total Pop]]*J22,7)</f>
        <v>1.7916E-3</v>
      </c>
    </row>
    <row r="23" spans="1:11" ht="15.6" x14ac:dyDescent="0.3">
      <c r="A23" s="6" t="s">
        <v>25</v>
      </c>
      <c r="B23" s="9">
        <f>WhiteCollarEmployeesByOccupationalSeries[[#This Row],[Male Employees]]+WhiteCollarEmployeesByOccupationalSeries[[#This Row],[Female Employees]]</f>
        <v>324</v>
      </c>
      <c r="C23" s="13">
        <f>WhiteCollarEmployeesByOccupationalSeries[[#This Row],[Total Employees]]/$B$334</f>
        <v>1.8068832212489466E-4</v>
      </c>
      <c r="D23" s="9">
        <v>206</v>
      </c>
      <c r="E23" s="9">
        <v>118</v>
      </c>
      <c r="F23" s="11">
        <f>WhiteCollarEmployeesByOccupationalSeries[[#This Row],[Female Employees]]/WhiteCollarEmployeesByOccupationalSeries[[#This Row],[Total Employees]]</f>
        <v>0.36419753086419754</v>
      </c>
      <c r="G23" s="15">
        <f>((WhiteCollarEmployeesByOccupationalSeries[[#This Row],[Male Employees]]*WhiteCollarEmployeesByOccupationalSeries[[#This Row],[Male
Average Salary]])+(E23*WhiteCollarEmployeesByOccupationalSeries[[#This Row],[Female
Average Salary]]))/WhiteCollarEmployeesByOccupationalSeries[[#This Row],[Total Employees]]</f>
        <v>42193.938271604813</v>
      </c>
      <c r="H23" s="15">
        <v>42399.572815533997</v>
      </c>
      <c r="I23" s="15">
        <v>41834.949152542002</v>
      </c>
      <c r="J23" s="11">
        <f>ROUND(WhiteCollarEmployeesByOccupationalSeries[[#This Row],[Female
Average Salary]]/WhiteCollarEmployeesByOccupationalSeries[[#This Row],[Male
Average Salary]],3)</f>
        <v>0.98699999999999999</v>
      </c>
      <c r="K23" s="16">
        <f>ROUND(WhiteCollarEmployeesByOccupationalSeries[[#This Row],[% 
of Total Pop]]*J23,7)</f>
        <v>1.783E-4</v>
      </c>
    </row>
    <row r="24" spans="1:11" ht="15.6" x14ac:dyDescent="0.3">
      <c r="A24" s="6" t="s">
        <v>26</v>
      </c>
      <c r="B24" s="9">
        <f>WhiteCollarEmployeesByOccupationalSeries[[#This Row],[Male Employees]]+WhiteCollarEmployeesByOccupationalSeries[[#This Row],[Female Employees]]</f>
        <v>12712</v>
      </c>
      <c r="C24" s="13">
        <f>WhiteCollarEmployeesByOccupationalSeries[[#This Row],[Total Employees]]/$B$334</f>
        <v>7.0892282433693242E-3</v>
      </c>
      <c r="D24" s="9">
        <v>4373</v>
      </c>
      <c r="E24" s="9">
        <v>8339</v>
      </c>
      <c r="F24" s="11">
        <f>WhiteCollarEmployeesByOccupationalSeries[[#This Row],[Female Employees]]/WhiteCollarEmployeesByOccupationalSeries[[#This Row],[Total Employees]]</f>
        <v>0.65599433606041535</v>
      </c>
      <c r="G24" s="15">
        <f>((WhiteCollarEmployeesByOccupationalSeries[[#This Row],[Male Employees]]*WhiteCollarEmployeesByOccupationalSeries[[#This Row],[Male
Average Salary]])+(E24*WhiteCollarEmployeesByOccupationalSeries[[#This Row],[Female
Average Salary]]))/WhiteCollarEmployeesByOccupationalSeries[[#This Row],[Total Employees]]</f>
        <v>92208.04557017803</v>
      </c>
      <c r="H24" s="15">
        <v>90849.681089744001</v>
      </c>
      <c r="I24" s="15">
        <v>92920.376529878005</v>
      </c>
      <c r="J24" s="11">
        <f>ROUND(WhiteCollarEmployeesByOccupationalSeries[[#This Row],[Female
Average Salary]]/WhiteCollarEmployeesByOccupationalSeries[[#This Row],[Male
Average Salary]],3)</f>
        <v>1.0229999999999999</v>
      </c>
      <c r="K24" s="16">
        <f>ROUND(WhiteCollarEmployeesByOccupationalSeries[[#This Row],[% 
of Total Pop]]*J24,7)</f>
        <v>7.2522999999999997E-3</v>
      </c>
    </row>
    <row r="25" spans="1:11" ht="15.6" x14ac:dyDescent="0.3">
      <c r="A25" s="6" t="s">
        <v>27</v>
      </c>
      <c r="B25" s="9">
        <f>WhiteCollarEmployeesByOccupationalSeries[[#This Row],[Male Employees]]+WhiteCollarEmployeesByOccupationalSeries[[#This Row],[Female Employees]]</f>
        <v>1339</v>
      </c>
      <c r="C25" s="13">
        <f>WhiteCollarEmployeesByOccupationalSeries[[#This Row],[Total Employees]]/$B$334</f>
        <v>7.467335287815863E-4</v>
      </c>
      <c r="D25" s="9">
        <v>1016</v>
      </c>
      <c r="E25" s="9">
        <v>323</v>
      </c>
      <c r="F25" s="11">
        <f>WhiteCollarEmployeesByOccupationalSeries[[#This Row],[Female Employees]]/WhiteCollarEmployeesByOccupationalSeries[[#This Row],[Total Employees]]</f>
        <v>0.24122479462285287</v>
      </c>
      <c r="G25" s="15">
        <f>((WhiteCollarEmployeesByOccupationalSeries[[#This Row],[Male Employees]]*WhiteCollarEmployeesByOccupationalSeries[[#This Row],[Male
Average Salary]])+(E25*WhiteCollarEmployeesByOccupationalSeries[[#This Row],[Female
Average Salary]]))/WhiteCollarEmployeesByOccupationalSeries[[#This Row],[Total Employees]]</f>
        <v>59729.296416331454</v>
      </c>
      <c r="H25" s="15">
        <v>60229.500988141997</v>
      </c>
      <c r="I25" s="15">
        <v>58155.897515527999</v>
      </c>
      <c r="J25" s="11">
        <f>ROUND(WhiteCollarEmployeesByOccupationalSeries[[#This Row],[Female
Average Salary]]/WhiteCollarEmployeesByOccupationalSeries[[#This Row],[Male
Average Salary]],3)</f>
        <v>0.96599999999999997</v>
      </c>
      <c r="K25" s="16">
        <f>ROUND(WhiteCollarEmployeesByOccupationalSeries[[#This Row],[% 
of Total Pop]]*J25,7)</f>
        <v>7.2130000000000002E-4</v>
      </c>
    </row>
    <row r="26" spans="1:11" ht="15.6" x14ac:dyDescent="0.3">
      <c r="A26" s="6" t="s">
        <v>28</v>
      </c>
      <c r="B26" s="9">
        <f>WhiteCollarEmployeesByOccupationalSeries[[#This Row],[Male Employees]]+WhiteCollarEmployeesByOccupationalSeries[[#This Row],[Female Employees]]</f>
        <v>26089</v>
      </c>
      <c r="C26" s="13">
        <f>WhiteCollarEmployeesByOccupationalSeries[[#This Row],[Total Employees]]/$B$334</f>
        <v>1.4549313691099929E-2</v>
      </c>
      <c r="D26" s="9">
        <v>8736</v>
      </c>
      <c r="E26" s="9">
        <v>17353</v>
      </c>
      <c r="F26" s="11">
        <f>WhiteCollarEmployeesByOccupationalSeries[[#This Row],[Female Employees]]/WhiteCollarEmployeesByOccupationalSeries[[#This Row],[Total Employees]]</f>
        <v>0.66514623021196673</v>
      </c>
      <c r="G26" s="15">
        <f>((WhiteCollarEmployeesByOccupationalSeries[[#This Row],[Male Employees]]*WhiteCollarEmployeesByOccupationalSeries[[#This Row],[Male
Average Salary]])+(E26*WhiteCollarEmployeesByOccupationalSeries[[#This Row],[Female
Average Salary]]))/WhiteCollarEmployeesByOccupationalSeries[[#This Row],[Total Employees]]</f>
        <v>90498.858843761584</v>
      </c>
      <c r="H26" s="15">
        <v>89798.628663003998</v>
      </c>
      <c r="I26" s="15">
        <v>90851.374884739998</v>
      </c>
      <c r="J26" s="11">
        <f>ROUND(WhiteCollarEmployeesByOccupationalSeries[[#This Row],[Female
Average Salary]]/WhiteCollarEmployeesByOccupationalSeries[[#This Row],[Male
Average Salary]],3)</f>
        <v>1.012</v>
      </c>
      <c r="K26" s="16">
        <f>ROUND(WhiteCollarEmployeesByOccupationalSeries[[#This Row],[% 
of Total Pop]]*J26,7)</f>
        <v>1.47239E-2</v>
      </c>
    </row>
    <row r="27" spans="1:11" ht="15.6" x14ac:dyDescent="0.3">
      <c r="A27" s="6" t="s">
        <v>29</v>
      </c>
      <c r="B27" s="9">
        <f>WhiteCollarEmployeesByOccupationalSeries[[#This Row],[Male Employees]]+WhiteCollarEmployeesByOccupationalSeries[[#This Row],[Female Employees]]</f>
        <v>2718</v>
      </c>
      <c r="C27" s="13">
        <f>WhiteCollarEmployeesByOccupationalSeries[[#This Row],[Total Employees]]/$B$334</f>
        <v>1.5157742578255052E-3</v>
      </c>
      <c r="D27" s="9">
        <v>756</v>
      </c>
      <c r="E27" s="9">
        <v>1962</v>
      </c>
      <c r="F27" s="11">
        <f>WhiteCollarEmployeesByOccupationalSeries[[#This Row],[Female Employees]]/WhiteCollarEmployeesByOccupationalSeries[[#This Row],[Total Employees]]</f>
        <v>0.72185430463576161</v>
      </c>
      <c r="G27" s="15">
        <f>((WhiteCollarEmployeesByOccupationalSeries[[#This Row],[Male Employees]]*WhiteCollarEmployeesByOccupationalSeries[[#This Row],[Male
Average Salary]])+(E27*WhiteCollarEmployeesByOccupationalSeries[[#This Row],[Female
Average Salary]]))/WhiteCollarEmployeesByOccupationalSeries[[#This Row],[Total Employees]]</f>
        <v>129333.44186902115</v>
      </c>
      <c r="H27" s="15">
        <v>129463.75925925899</v>
      </c>
      <c r="I27" s="15">
        <v>129283.22782874601</v>
      </c>
      <c r="J27" s="11">
        <f>ROUND(WhiteCollarEmployeesByOccupationalSeries[[#This Row],[Female
Average Salary]]/WhiteCollarEmployeesByOccupationalSeries[[#This Row],[Male
Average Salary]],3)</f>
        <v>0.999</v>
      </c>
      <c r="K27" s="16">
        <f>ROUND(WhiteCollarEmployeesByOccupationalSeries[[#This Row],[% 
of Total Pop]]*J27,7)</f>
        <v>1.5143000000000001E-3</v>
      </c>
    </row>
    <row r="28" spans="1:11" ht="15.6" x14ac:dyDescent="0.3">
      <c r="A28" s="6" t="s">
        <v>30</v>
      </c>
      <c r="B28" s="9">
        <f>WhiteCollarEmployeesByOccupationalSeries[[#This Row],[Male Employees]]+WhiteCollarEmployeesByOccupationalSeries[[#This Row],[Female Employees]]</f>
        <v>4429</v>
      </c>
      <c r="C28" s="13">
        <f>WhiteCollarEmployeesByOccupationalSeries[[#This Row],[Total Employees]]/$B$334</f>
        <v>2.4699647490467854E-3</v>
      </c>
      <c r="D28" s="9">
        <v>2834</v>
      </c>
      <c r="E28" s="9">
        <v>1595</v>
      </c>
      <c r="F28" s="11">
        <f>WhiteCollarEmployeesByOccupationalSeries[[#This Row],[Female Employees]]/WhiteCollarEmployeesByOccupationalSeries[[#This Row],[Total Employees]]</f>
        <v>0.36012643937683447</v>
      </c>
      <c r="G28" s="15">
        <f>((WhiteCollarEmployeesByOccupationalSeries[[#This Row],[Male Employees]]*WhiteCollarEmployeesByOccupationalSeries[[#This Row],[Male
Average Salary]])+(E28*WhiteCollarEmployeesByOccupationalSeries[[#This Row],[Female
Average Salary]]))/WhiteCollarEmployeesByOccupationalSeries[[#This Row],[Total Employees]]</f>
        <v>133823.09996255365</v>
      </c>
      <c r="H28" s="15">
        <v>135105.707627119</v>
      </c>
      <c r="I28" s="15">
        <v>131544.15944758299</v>
      </c>
      <c r="J28" s="11">
        <f>ROUND(WhiteCollarEmployeesByOccupationalSeries[[#This Row],[Female
Average Salary]]/WhiteCollarEmployeesByOccupationalSeries[[#This Row],[Male
Average Salary]],3)</f>
        <v>0.97399999999999998</v>
      </c>
      <c r="K28" s="16">
        <f>ROUND(WhiteCollarEmployeesByOccupationalSeries[[#This Row],[% 
of Total Pop]]*J28,7)</f>
        <v>2.4057000000000002E-3</v>
      </c>
    </row>
    <row r="29" spans="1:11" ht="15.6" x14ac:dyDescent="0.3">
      <c r="A29" s="6" t="s">
        <v>31</v>
      </c>
      <c r="B29" s="9">
        <f>WhiteCollarEmployeesByOccupationalSeries[[#This Row],[Male Employees]]+WhiteCollarEmployeesByOccupationalSeries[[#This Row],[Female Employees]]</f>
        <v>2682</v>
      </c>
      <c r="C29" s="13">
        <f>WhiteCollarEmployeesByOccupationalSeries[[#This Row],[Total Employees]]/$B$334</f>
        <v>1.4956977775894059E-3</v>
      </c>
      <c r="D29" s="9">
        <v>1334</v>
      </c>
      <c r="E29" s="9">
        <v>1348</v>
      </c>
      <c r="F29" s="11">
        <f>WhiteCollarEmployeesByOccupationalSeries[[#This Row],[Female Employees]]/WhiteCollarEmployeesByOccupationalSeries[[#This Row],[Total Employees]]</f>
        <v>0.50260999254287841</v>
      </c>
      <c r="G29" s="15">
        <f>((WhiteCollarEmployeesByOccupationalSeries[[#This Row],[Male Employees]]*WhiteCollarEmployeesByOccupationalSeries[[#This Row],[Male
Average Salary]])+(E29*WhiteCollarEmployeesByOccupationalSeries[[#This Row],[Female
Average Salary]]))/WhiteCollarEmployeesByOccupationalSeries[[#This Row],[Total Employees]]</f>
        <v>135271.43910328319</v>
      </c>
      <c r="H29" s="15">
        <v>136407.302325581</v>
      </c>
      <c r="I29" s="15">
        <v>134147.37268003001</v>
      </c>
      <c r="J29" s="11">
        <f>ROUND(WhiteCollarEmployeesByOccupationalSeries[[#This Row],[Female
Average Salary]]/WhiteCollarEmployeesByOccupationalSeries[[#This Row],[Male
Average Salary]],3)</f>
        <v>0.98299999999999998</v>
      </c>
      <c r="K29" s="16">
        <f>ROUND(WhiteCollarEmployeesByOccupationalSeries[[#This Row],[% 
of Total Pop]]*J29,7)</f>
        <v>1.4702999999999999E-3</v>
      </c>
    </row>
    <row r="30" spans="1:11" ht="15.6" x14ac:dyDescent="0.3">
      <c r="A30" s="6" t="s">
        <v>32</v>
      </c>
      <c r="B30" s="9">
        <f>WhiteCollarEmployeesByOccupationalSeries[[#This Row],[Male Employees]]+WhiteCollarEmployeesByOccupationalSeries[[#This Row],[Female Employees]]</f>
        <v>367</v>
      </c>
      <c r="C30" s="13">
        <f>WhiteCollarEmployeesByOccupationalSeries[[#This Row],[Total Employees]]/$B$334</f>
        <v>2.046685624069023E-4</v>
      </c>
      <c r="D30" s="9">
        <v>189</v>
      </c>
      <c r="E30" s="9">
        <v>178</v>
      </c>
      <c r="F30" s="11">
        <f>WhiteCollarEmployeesByOccupationalSeries[[#This Row],[Female Employees]]/WhiteCollarEmployeesByOccupationalSeries[[#This Row],[Total Employees]]</f>
        <v>0.48501362397820164</v>
      </c>
      <c r="G30" s="15">
        <f>((WhiteCollarEmployeesByOccupationalSeries[[#This Row],[Male Employees]]*WhiteCollarEmployeesByOccupationalSeries[[#This Row],[Male
Average Salary]])+(E30*WhiteCollarEmployeesByOccupationalSeries[[#This Row],[Female
Average Salary]]))/WhiteCollarEmployeesByOccupationalSeries[[#This Row],[Total Employees]]</f>
        <v>129856.75534813595</v>
      </c>
      <c r="H30" s="15">
        <v>128373.212765957</v>
      </c>
      <c r="I30" s="15">
        <v>131431.97752809001</v>
      </c>
      <c r="J30" s="11">
        <f>ROUND(WhiteCollarEmployeesByOccupationalSeries[[#This Row],[Female
Average Salary]]/WhiteCollarEmployeesByOccupationalSeries[[#This Row],[Male
Average Salary]],3)</f>
        <v>1.024</v>
      </c>
      <c r="K30" s="16">
        <f>ROUND(WhiteCollarEmployeesByOccupationalSeries[[#This Row],[% 
of Total Pop]]*J30,7)</f>
        <v>2.096E-4</v>
      </c>
    </row>
    <row r="31" spans="1:11" ht="15.6" x14ac:dyDescent="0.3">
      <c r="A31" s="6" t="s">
        <v>33</v>
      </c>
      <c r="B31" s="9">
        <f>WhiteCollarEmployeesByOccupationalSeries[[#This Row],[Male Employees]]+WhiteCollarEmployeesByOccupationalSeries[[#This Row],[Female Employees]]</f>
        <v>14631</v>
      </c>
      <c r="C31" s="13">
        <f>WhiteCollarEmployeesByOccupationalSeries[[#This Row],[Total Employees]]/$B$334</f>
        <v>8.1594161759547344E-3</v>
      </c>
      <c r="D31" s="9">
        <v>9648</v>
      </c>
      <c r="E31" s="9">
        <v>4983</v>
      </c>
      <c r="F31" s="11">
        <f>WhiteCollarEmployeesByOccupationalSeries[[#This Row],[Female Employees]]/WhiteCollarEmployeesByOccupationalSeries[[#This Row],[Total Employees]]</f>
        <v>0.34057822431822843</v>
      </c>
      <c r="G31" s="15">
        <f>((WhiteCollarEmployeesByOccupationalSeries[[#This Row],[Male Employees]]*WhiteCollarEmployeesByOccupationalSeries[[#This Row],[Male
Average Salary]])+(E31*WhiteCollarEmployeesByOccupationalSeries[[#This Row],[Female
Average Salary]]))/WhiteCollarEmployeesByOccupationalSeries[[#This Row],[Total Employees]]</f>
        <v>120349.71085994501</v>
      </c>
      <c r="H31" s="15">
        <v>122676.00062227801</v>
      </c>
      <c r="I31" s="15">
        <v>115845.588117222</v>
      </c>
      <c r="J31" s="11">
        <f>ROUND(WhiteCollarEmployeesByOccupationalSeries[[#This Row],[Female
Average Salary]]/WhiteCollarEmployeesByOccupationalSeries[[#This Row],[Male
Average Salary]],3)</f>
        <v>0.94399999999999995</v>
      </c>
      <c r="K31" s="16">
        <f>ROUND(WhiteCollarEmployeesByOccupationalSeries[[#This Row],[% 
of Total Pop]]*J31,7)</f>
        <v>7.7025000000000001E-3</v>
      </c>
    </row>
    <row r="32" spans="1:11" ht="15.6" x14ac:dyDescent="0.3">
      <c r="A32" s="6" t="s">
        <v>34</v>
      </c>
      <c r="B32" s="9">
        <f>WhiteCollarEmployeesByOccupationalSeries[[#This Row],[Male Employees]]+WhiteCollarEmployeesByOccupationalSeries[[#This Row],[Female Employees]]</f>
        <v>110</v>
      </c>
      <c r="C32" s="13">
        <f>WhiteCollarEmployeesByOccupationalSeries[[#This Row],[Total Employees]]/$B$334</f>
        <v>6.134480072141486E-5</v>
      </c>
      <c r="D32" s="9">
        <v>67</v>
      </c>
      <c r="E32" s="9">
        <v>43</v>
      </c>
      <c r="F32" s="11">
        <f>WhiteCollarEmployeesByOccupationalSeries[[#This Row],[Female Employees]]/WhiteCollarEmployeesByOccupationalSeries[[#This Row],[Total Employees]]</f>
        <v>0.39090909090909093</v>
      </c>
      <c r="G32" s="15">
        <f>((WhiteCollarEmployeesByOccupationalSeries[[#This Row],[Male Employees]]*WhiteCollarEmployeesByOccupationalSeries[[#This Row],[Male
Average Salary]])+(E32*WhiteCollarEmployeesByOccupationalSeries[[#This Row],[Female
Average Salary]]))/WhiteCollarEmployeesByOccupationalSeries[[#This Row],[Total Employees]]</f>
        <v>151918.76363636358</v>
      </c>
      <c r="H32" s="15">
        <v>153806.02985074601</v>
      </c>
      <c r="I32" s="15">
        <v>148978.13953488399</v>
      </c>
      <c r="J32" s="11">
        <f>ROUND(WhiteCollarEmployeesByOccupationalSeries[[#This Row],[Female
Average Salary]]/WhiteCollarEmployeesByOccupationalSeries[[#This Row],[Male
Average Salary]],3)</f>
        <v>0.96899999999999997</v>
      </c>
      <c r="K32" s="16">
        <f>ROUND(WhiteCollarEmployeesByOccupationalSeries[[#This Row],[% 
of Total Pop]]*J32,7)</f>
        <v>5.94E-5</v>
      </c>
    </row>
    <row r="33" spans="1:11" ht="15.6" x14ac:dyDescent="0.3">
      <c r="A33" s="6" t="s">
        <v>35</v>
      </c>
      <c r="B33" s="9">
        <f>WhiteCollarEmployeesByOccupationalSeries[[#This Row],[Male Employees]]+WhiteCollarEmployeesByOccupationalSeries[[#This Row],[Female Employees]]</f>
        <v>214</v>
      </c>
      <c r="C33" s="13">
        <f>WhiteCollarEmployeesByOccupationalSeries[[#This Row],[Total Employees]]/$B$334</f>
        <v>1.1934352140347981E-4</v>
      </c>
      <c r="D33" s="9">
        <v>93</v>
      </c>
      <c r="E33" s="9">
        <v>121</v>
      </c>
      <c r="F33" s="11">
        <f>WhiteCollarEmployeesByOccupationalSeries[[#This Row],[Female Employees]]/WhiteCollarEmployeesByOccupationalSeries[[#This Row],[Total Employees]]</f>
        <v>0.56542056074766356</v>
      </c>
      <c r="G33" s="15">
        <f>((WhiteCollarEmployeesByOccupationalSeries[[#This Row],[Male Employees]]*WhiteCollarEmployeesByOccupationalSeries[[#This Row],[Male
Average Salary]])+(E33*WhiteCollarEmployeesByOccupationalSeries[[#This Row],[Female
Average Salary]]))/WhiteCollarEmployeesByOccupationalSeries[[#This Row],[Total Employees]]</f>
        <v>118809.04672897187</v>
      </c>
      <c r="H33" s="15">
        <v>121782.129032258</v>
      </c>
      <c r="I33" s="15">
        <v>116523.95041322301</v>
      </c>
      <c r="J33" s="11">
        <f>ROUND(WhiteCollarEmployeesByOccupationalSeries[[#This Row],[Female
Average Salary]]/WhiteCollarEmployeesByOccupationalSeries[[#This Row],[Male
Average Salary]],3)</f>
        <v>0.95699999999999996</v>
      </c>
      <c r="K33" s="16">
        <f>ROUND(WhiteCollarEmployeesByOccupationalSeries[[#This Row],[% 
of Total Pop]]*J33,7)</f>
        <v>1.142E-4</v>
      </c>
    </row>
    <row r="34" spans="1:11" ht="15.6" x14ac:dyDescent="0.3">
      <c r="A34" s="6" t="s">
        <v>36</v>
      </c>
      <c r="B34" s="9">
        <f>WhiteCollarEmployeesByOccupationalSeries[[#This Row],[Male Employees]]+WhiteCollarEmployeesByOccupationalSeries[[#This Row],[Female Employees]]</f>
        <v>924</v>
      </c>
      <c r="C34" s="13">
        <f>WhiteCollarEmployeesByOccupationalSeries[[#This Row],[Total Employees]]/$B$334</f>
        <v>5.1529632605988476E-4</v>
      </c>
      <c r="D34" s="9">
        <v>620</v>
      </c>
      <c r="E34" s="9">
        <v>304</v>
      </c>
      <c r="F34" s="11">
        <f>WhiteCollarEmployeesByOccupationalSeries[[#This Row],[Female Employees]]/WhiteCollarEmployeesByOccupationalSeries[[#This Row],[Total Employees]]</f>
        <v>0.32900432900432902</v>
      </c>
      <c r="G34" s="15">
        <f>((WhiteCollarEmployeesByOccupationalSeries[[#This Row],[Male Employees]]*WhiteCollarEmployeesByOccupationalSeries[[#This Row],[Male
Average Salary]])+(E34*WhiteCollarEmployeesByOccupationalSeries[[#This Row],[Female
Average Salary]]))/WhiteCollarEmployeesByOccupationalSeries[[#This Row],[Total Employees]]</f>
        <v>104625.73835399917</v>
      </c>
      <c r="H34" s="15">
        <v>106692.239095315</v>
      </c>
      <c r="I34" s="15">
        <v>100411.164473684</v>
      </c>
      <c r="J34" s="11">
        <f>ROUND(WhiteCollarEmployeesByOccupationalSeries[[#This Row],[Female
Average Salary]]/WhiteCollarEmployeesByOccupationalSeries[[#This Row],[Male
Average Salary]],3)</f>
        <v>0.94099999999999995</v>
      </c>
      <c r="K34" s="16">
        <f>ROUND(WhiteCollarEmployeesByOccupationalSeries[[#This Row],[% 
of Total Pop]]*J34,7)</f>
        <v>4.8490000000000002E-4</v>
      </c>
    </row>
    <row r="35" spans="1:11" ht="15.6" x14ac:dyDescent="0.3">
      <c r="A35" s="6" t="s">
        <v>37</v>
      </c>
      <c r="B35" s="9">
        <f>WhiteCollarEmployeesByOccupationalSeries[[#This Row],[Male Employees]]+WhiteCollarEmployeesByOccupationalSeries[[#This Row],[Female Employees]]</f>
        <v>708</v>
      </c>
      <c r="C35" s="13">
        <f>WhiteCollarEmployeesByOccupationalSeries[[#This Row],[Total Employees]]/$B$334</f>
        <v>3.9483744464328832E-4</v>
      </c>
      <c r="D35" s="9">
        <v>484</v>
      </c>
      <c r="E35" s="9">
        <v>224</v>
      </c>
      <c r="F35" s="11">
        <f>WhiteCollarEmployeesByOccupationalSeries[[#This Row],[Female Employees]]/WhiteCollarEmployeesByOccupationalSeries[[#This Row],[Total Employees]]</f>
        <v>0.31638418079096048</v>
      </c>
      <c r="G35" s="15">
        <f>((WhiteCollarEmployeesByOccupationalSeries[[#This Row],[Male Employees]]*WhiteCollarEmployeesByOccupationalSeries[[#This Row],[Male
Average Salary]])+(E35*WhiteCollarEmployeesByOccupationalSeries[[#This Row],[Female
Average Salary]]))/WhiteCollarEmployeesByOccupationalSeries[[#This Row],[Total Employees]]</f>
        <v>109461.31214689265</v>
      </c>
      <c r="H35" s="15">
        <v>110379.41528925599</v>
      </c>
      <c r="I35" s="15">
        <v>107477.553571429</v>
      </c>
      <c r="J35" s="11">
        <f>ROUND(WhiteCollarEmployeesByOccupationalSeries[[#This Row],[Female
Average Salary]]/WhiteCollarEmployeesByOccupationalSeries[[#This Row],[Male
Average Salary]],3)</f>
        <v>0.97399999999999998</v>
      </c>
      <c r="K35" s="16">
        <f>ROUND(WhiteCollarEmployeesByOccupationalSeries[[#This Row],[% 
of Total Pop]]*J35,7)</f>
        <v>3.8460000000000002E-4</v>
      </c>
    </row>
    <row r="36" spans="1:11" ht="15.6" x14ac:dyDescent="0.3">
      <c r="A36" s="6" t="s">
        <v>38</v>
      </c>
      <c r="B36" s="9">
        <f>WhiteCollarEmployeesByOccupationalSeries[[#This Row],[Male Employees]]+WhiteCollarEmployeesByOccupationalSeries[[#This Row],[Female Employees]]</f>
        <v>8305</v>
      </c>
      <c r="C36" s="13">
        <f>WhiteCollarEmployeesByOccupationalSeries[[#This Row],[Total Employees]]/$B$334</f>
        <v>4.6315324544668217E-3</v>
      </c>
      <c r="D36" s="9">
        <v>2815</v>
      </c>
      <c r="E36" s="9">
        <v>5490</v>
      </c>
      <c r="F36" s="11">
        <f>WhiteCollarEmployeesByOccupationalSeries[[#This Row],[Female Employees]]/WhiteCollarEmployeesByOccupationalSeries[[#This Row],[Total Employees]]</f>
        <v>0.66104756170981338</v>
      </c>
      <c r="G36" s="15">
        <f>((WhiteCollarEmployeesByOccupationalSeries[[#This Row],[Male Employees]]*WhiteCollarEmployeesByOccupationalSeries[[#This Row],[Male
Average Salary]])+(E36*WhiteCollarEmployeesByOccupationalSeries[[#This Row],[Female
Average Salary]]))/WhiteCollarEmployeesByOccupationalSeries[[#This Row],[Total Employees]]</f>
        <v>121564.55521937112</v>
      </c>
      <c r="H36" s="15">
        <v>125322.47544484001</v>
      </c>
      <c r="I36" s="15">
        <v>119637.679912505</v>
      </c>
      <c r="J36" s="11">
        <f>ROUND(WhiteCollarEmployeesByOccupationalSeries[[#This Row],[Female
Average Salary]]/WhiteCollarEmployeesByOccupationalSeries[[#This Row],[Male
Average Salary]],3)</f>
        <v>0.95499999999999996</v>
      </c>
      <c r="K36" s="16">
        <f>ROUND(WhiteCollarEmployeesByOccupationalSeries[[#This Row],[% 
of Total Pop]]*J36,7)</f>
        <v>4.4231000000000001E-3</v>
      </c>
    </row>
    <row r="37" spans="1:11" ht="15.6" x14ac:dyDescent="0.3">
      <c r="A37" s="6" t="s">
        <v>39</v>
      </c>
      <c r="B37" s="9">
        <f>WhiteCollarEmployeesByOccupationalSeries[[#This Row],[Male Employees]]+WhiteCollarEmployeesByOccupationalSeries[[#This Row],[Female Employees]]</f>
        <v>671</v>
      </c>
      <c r="C37" s="13">
        <f>WhiteCollarEmployeesByOccupationalSeries[[#This Row],[Total Employees]]/$B$334</f>
        <v>3.7420328440063063E-4</v>
      </c>
      <c r="D37" s="9">
        <v>266</v>
      </c>
      <c r="E37" s="9">
        <v>405</v>
      </c>
      <c r="F37" s="11">
        <f>WhiteCollarEmployeesByOccupationalSeries[[#This Row],[Female Employees]]/WhiteCollarEmployeesByOccupationalSeries[[#This Row],[Total Employees]]</f>
        <v>0.60357675111773468</v>
      </c>
      <c r="G37" s="15">
        <f>((WhiteCollarEmployeesByOccupationalSeries[[#This Row],[Male Employees]]*WhiteCollarEmployeesByOccupationalSeries[[#This Row],[Male
Average Salary]])+(E37*WhiteCollarEmployeesByOccupationalSeries[[#This Row],[Female
Average Salary]]))/WhiteCollarEmployeesByOccupationalSeries[[#This Row],[Total Employees]]</f>
        <v>57647.423248882522</v>
      </c>
      <c r="H37" s="15">
        <v>57867.883458646997</v>
      </c>
      <c r="I37" s="15">
        <v>57502.627160493998</v>
      </c>
      <c r="J37" s="11">
        <f>ROUND(WhiteCollarEmployeesByOccupationalSeries[[#This Row],[Female
Average Salary]]/WhiteCollarEmployeesByOccupationalSeries[[#This Row],[Male
Average Salary]],3)</f>
        <v>0.99399999999999999</v>
      </c>
      <c r="K37" s="16">
        <f>ROUND(WhiteCollarEmployeesByOccupationalSeries[[#This Row],[% 
of Total Pop]]*J37,7)</f>
        <v>3.7199999999999999E-4</v>
      </c>
    </row>
    <row r="38" spans="1:11" ht="15.6" x14ac:dyDescent="0.3">
      <c r="A38" s="6" t="s">
        <v>40</v>
      </c>
      <c r="B38" s="9">
        <f>WhiteCollarEmployeesByOccupationalSeries[[#This Row],[Male Employees]]+WhiteCollarEmployeesByOccupationalSeries[[#This Row],[Female Employees]]</f>
        <v>19393</v>
      </c>
      <c r="C38" s="13">
        <f>WhiteCollarEmployeesByOccupationalSeries[[#This Row],[Total Employees]]/$B$334</f>
        <v>1.0815088367185439E-2</v>
      </c>
      <c r="D38" s="9">
        <v>4254</v>
      </c>
      <c r="E38" s="9">
        <v>15139</v>
      </c>
      <c r="F38" s="11">
        <f>WhiteCollarEmployeesByOccupationalSeries[[#This Row],[Female Employees]]/WhiteCollarEmployeesByOccupationalSeries[[#This Row],[Total Employees]]</f>
        <v>0.78064249987108747</v>
      </c>
      <c r="G38" s="15">
        <f>((WhiteCollarEmployeesByOccupationalSeries[[#This Row],[Male Employees]]*WhiteCollarEmployeesByOccupationalSeries[[#This Row],[Male
Average Salary]])+(E38*WhiteCollarEmployeesByOccupationalSeries[[#This Row],[Female
Average Salary]]))/WhiteCollarEmployeesByOccupationalSeries[[#This Row],[Total Employees]]</f>
        <v>89409.985910589501</v>
      </c>
      <c r="H38" s="15">
        <v>89940.118352941005</v>
      </c>
      <c r="I38" s="15">
        <v>89261.020760330997</v>
      </c>
      <c r="J38" s="11">
        <f>ROUND(WhiteCollarEmployeesByOccupationalSeries[[#This Row],[Female
Average Salary]]/WhiteCollarEmployeesByOccupationalSeries[[#This Row],[Male
Average Salary]],3)</f>
        <v>0.99199999999999999</v>
      </c>
      <c r="K38" s="16">
        <f>ROUND(WhiteCollarEmployeesByOccupationalSeries[[#This Row],[% 
of Total Pop]]*J38,7)</f>
        <v>1.07286E-2</v>
      </c>
    </row>
    <row r="39" spans="1:11" ht="15.6" x14ac:dyDescent="0.3">
      <c r="A39" s="6" t="s">
        <v>41</v>
      </c>
      <c r="B39" s="9">
        <f>WhiteCollarEmployeesByOccupationalSeries[[#This Row],[Male Employees]]+WhiteCollarEmployeesByOccupationalSeries[[#This Row],[Female Employees]]</f>
        <v>1094</v>
      </c>
      <c r="C39" s="13">
        <f>WhiteCollarEmployeesByOccupationalSeries[[#This Row],[Total Employees]]/$B$334</f>
        <v>6.1010192717479868E-4</v>
      </c>
      <c r="D39" s="9">
        <v>459</v>
      </c>
      <c r="E39" s="9">
        <v>635</v>
      </c>
      <c r="F39" s="11">
        <f>WhiteCollarEmployeesByOccupationalSeries[[#This Row],[Female Employees]]/WhiteCollarEmployeesByOccupationalSeries[[#This Row],[Total Employees]]</f>
        <v>0.58043875685557589</v>
      </c>
      <c r="G39" s="15">
        <f>((WhiteCollarEmployeesByOccupationalSeries[[#This Row],[Male Employees]]*WhiteCollarEmployeesByOccupationalSeries[[#This Row],[Male
Average Salary]])+(E39*WhiteCollarEmployeesByOccupationalSeries[[#This Row],[Female
Average Salary]]))/WhiteCollarEmployeesByOccupationalSeries[[#This Row],[Total Employees]]</f>
        <v>51326.310378087175</v>
      </c>
      <c r="H39" s="15">
        <v>51343.958605663996</v>
      </c>
      <c r="I39" s="15">
        <v>51313.553627759997</v>
      </c>
      <c r="J39" s="11">
        <f>ROUND(WhiteCollarEmployeesByOccupationalSeries[[#This Row],[Female
Average Salary]]/WhiteCollarEmployeesByOccupationalSeries[[#This Row],[Male
Average Salary]],3)</f>
        <v>0.999</v>
      </c>
      <c r="K39" s="16">
        <f>ROUND(WhiteCollarEmployeesByOccupationalSeries[[#This Row],[% 
of Total Pop]]*J39,7)</f>
        <v>6.0950000000000002E-4</v>
      </c>
    </row>
    <row r="40" spans="1:11" ht="15.6" x14ac:dyDescent="0.3">
      <c r="A40" s="6" t="s">
        <v>42</v>
      </c>
      <c r="B40" s="9">
        <f>WhiteCollarEmployeesByOccupationalSeries[[#This Row],[Male Employees]]+WhiteCollarEmployeesByOccupationalSeries[[#This Row],[Female Employees]]</f>
        <v>270</v>
      </c>
      <c r="C40" s="13">
        <f>WhiteCollarEmployeesByOccupationalSeries[[#This Row],[Total Employees]]/$B$334</f>
        <v>1.5057360177074555E-4</v>
      </c>
      <c r="D40" s="9">
        <v>99</v>
      </c>
      <c r="E40" s="9">
        <v>171</v>
      </c>
      <c r="F40" s="11">
        <f>WhiteCollarEmployeesByOccupationalSeries[[#This Row],[Female Employees]]/WhiteCollarEmployeesByOccupationalSeries[[#This Row],[Total Employees]]</f>
        <v>0.6333333333333333</v>
      </c>
      <c r="G40" s="15">
        <f>((WhiteCollarEmployeesByOccupationalSeries[[#This Row],[Male Employees]]*WhiteCollarEmployeesByOccupationalSeries[[#This Row],[Male
Average Salary]])+(E40*WhiteCollarEmployeesByOccupationalSeries[[#This Row],[Female
Average Salary]]))/WhiteCollarEmployeesByOccupationalSeries[[#This Row],[Total Employees]]</f>
        <v>57296.055555555999</v>
      </c>
      <c r="H40" s="15">
        <v>56659.555555555999</v>
      </c>
      <c r="I40" s="15">
        <v>57664.555555555999</v>
      </c>
      <c r="J40" s="11">
        <f>ROUND(WhiteCollarEmployeesByOccupationalSeries[[#This Row],[Female
Average Salary]]/WhiteCollarEmployeesByOccupationalSeries[[#This Row],[Male
Average Salary]],3)</f>
        <v>1.018</v>
      </c>
      <c r="K40" s="16">
        <f>ROUND(WhiteCollarEmployeesByOccupationalSeries[[#This Row],[% 
of Total Pop]]*J40,7)</f>
        <v>1.5330000000000001E-4</v>
      </c>
    </row>
    <row r="41" spans="1:11" ht="15.6" x14ac:dyDescent="0.3">
      <c r="A41" s="6" t="s">
        <v>43</v>
      </c>
      <c r="B41" s="9">
        <f>WhiteCollarEmployeesByOccupationalSeries[[#This Row],[Male Employees]]+WhiteCollarEmployeesByOccupationalSeries[[#This Row],[Female Employees]]</f>
        <v>958</v>
      </c>
      <c r="C41" s="13">
        <f>WhiteCollarEmployeesByOccupationalSeries[[#This Row],[Total Employees]]/$B$334</f>
        <v>5.3425744628286754E-4</v>
      </c>
      <c r="D41" s="9">
        <v>714</v>
      </c>
      <c r="E41" s="9">
        <v>244</v>
      </c>
      <c r="F41" s="11">
        <f>WhiteCollarEmployeesByOccupationalSeries[[#This Row],[Female Employees]]/WhiteCollarEmployeesByOccupationalSeries[[#This Row],[Total Employees]]</f>
        <v>0.25469728601252611</v>
      </c>
      <c r="G41" s="15">
        <f>((WhiteCollarEmployeesByOccupationalSeries[[#This Row],[Male Employees]]*WhiteCollarEmployeesByOccupationalSeries[[#This Row],[Male
Average Salary]])+(E41*WhiteCollarEmployeesByOccupationalSeries[[#This Row],[Female
Average Salary]]))/WhiteCollarEmployeesByOccupationalSeries[[#This Row],[Total Employees]]</f>
        <v>68512.298538622097</v>
      </c>
      <c r="H41" s="15">
        <v>69795.168067227001</v>
      </c>
      <c r="I41" s="15">
        <v>64758.327868852</v>
      </c>
      <c r="J41" s="11">
        <f>ROUND(WhiteCollarEmployeesByOccupationalSeries[[#This Row],[Female
Average Salary]]/WhiteCollarEmployeesByOccupationalSeries[[#This Row],[Male
Average Salary]],3)</f>
        <v>0.92800000000000005</v>
      </c>
      <c r="K41" s="16">
        <f>ROUND(WhiteCollarEmployeesByOccupationalSeries[[#This Row],[% 
of Total Pop]]*J41,7)</f>
        <v>4.9580000000000002E-4</v>
      </c>
    </row>
    <row r="42" spans="1:11" ht="15.6" x14ac:dyDescent="0.3">
      <c r="A42" s="6" t="s">
        <v>44</v>
      </c>
      <c r="B42" s="9">
        <f>WhiteCollarEmployeesByOccupationalSeries[[#This Row],[Male Employees]]+WhiteCollarEmployeesByOccupationalSeries[[#This Row],[Female Employees]]</f>
        <v>402</v>
      </c>
      <c r="C42" s="13">
        <f>WhiteCollarEmployeesByOccupationalSeries[[#This Row],[Total Employees]]/$B$334</f>
        <v>2.2418736263644338E-4</v>
      </c>
      <c r="D42" s="9">
        <v>237</v>
      </c>
      <c r="E42" s="9">
        <v>165</v>
      </c>
      <c r="F42" s="11">
        <f>WhiteCollarEmployeesByOccupationalSeries[[#This Row],[Female Employees]]/WhiteCollarEmployeesByOccupationalSeries[[#This Row],[Total Employees]]</f>
        <v>0.41044776119402987</v>
      </c>
      <c r="G42" s="15">
        <f>((WhiteCollarEmployeesByOccupationalSeries[[#This Row],[Male Employees]]*WhiteCollarEmployeesByOccupationalSeries[[#This Row],[Male
Average Salary]])+(E42*WhiteCollarEmployeesByOccupationalSeries[[#This Row],[Female
Average Salary]]))/WhiteCollarEmployeesByOccupationalSeries[[#This Row],[Total Employees]]</f>
        <v>45529.681880233009</v>
      </c>
      <c r="H42" s="15">
        <v>46073.810126582001</v>
      </c>
      <c r="I42" s="15">
        <v>44748.115853659001</v>
      </c>
      <c r="J42" s="11">
        <f>ROUND(WhiteCollarEmployeesByOccupationalSeries[[#This Row],[Female
Average Salary]]/WhiteCollarEmployeesByOccupationalSeries[[#This Row],[Male
Average Salary]],3)</f>
        <v>0.97099999999999997</v>
      </c>
      <c r="K42" s="16">
        <f>ROUND(WhiteCollarEmployeesByOccupationalSeries[[#This Row],[% 
of Total Pop]]*J42,7)</f>
        <v>2.1770000000000001E-4</v>
      </c>
    </row>
    <row r="43" spans="1:11" ht="15.6" x14ac:dyDescent="0.3">
      <c r="A43" s="6" t="s">
        <v>45</v>
      </c>
      <c r="B43" s="9">
        <f>WhiteCollarEmployeesByOccupationalSeries[[#This Row],[Male Employees]]+WhiteCollarEmployeesByOccupationalSeries[[#This Row],[Female Employees]]</f>
        <v>105</v>
      </c>
      <c r="C43" s="13">
        <f>WhiteCollarEmployeesByOccupationalSeries[[#This Row],[Total Employees]]/$B$334</f>
        <v>5.8556400688623272E-5</v>
      </c>
      <c r="D43" s="9">
        <v>39</v>
      </c>
      <c r="E43" s="9">
        <v>66</v>
      </c>
      <c r="F43" s="11">
        <f>WhiteCollarEmployeesByOccupationalSeries[[#This Row],[Female Employees]]/WhiteCollarEmployeesByOccupationalSeries[[#This Row],[Total Employees]]</f>
        <v>0.62857142857142856</v>
      </c>
      <c r="G43" s="15">
        <f>((WhiteCollarEmployeesByOccupationalSeries[[#This Row],[Male Employees]]*WhiteCollarEmployeesByOccupationalSeries[[#This Row],[Male
Average Salary]])+(E43*WhiteCollarEmployeesByOccupationalSeries[[#This Row],[Female
Average Salary]]))/WhiteCollarEmployeesByOccupationalSeries[[#This Row],[Total Employees]]</f>
        <v>120760.83809523779</v>
      </c>
      <c r="H43" s="15">
        <v>132819.05128205099</v>
      </c>
      <c r="I43" s="15">
        <v>113635.53030303</v>
      </c>
      <c r="J43" s="11">
        <f>ROUND(WhiteCollarEmployeesByOccupationalSeries[[#This Row],[Female
Average Salary]]/WhiteCollarEmployeesByOccupationalSeries[[#This Row],[Male
Average Salary]],3)</f>
        <v>0.85599999999999998</v>
      </c>
      <c r="K43" s="16">
        <f>ROUND(WhiteCollarEmployeesByOccupationalSeries[[#This Row],[% 
of Total Pop]]*J43,7)</f>
        <v>5.0099999999999998E-5</v>
      </c>
    </row>
    <row r="44" spans="1:11" ht="15.6" x14ac:dyDescent="0.3">
      <c r="A44" s="6" t="s">
        <v>46</v>
      </c>
      <c r="B44" s="9">
        <f>WhiteCollarEmployeesByOccupationalSeries[[#This Row],[Male Employees]]+WhiteCollarEmployeesByOccupationalSeries[[#This Row],[Female Employees]]</f>
        <v>1318</v>
      </c>
      <c r="C44" s="13">
        <f>WhiteCollarEmployeesByOccupationalSeries[[#This Row],[Total Employees]]/$B$334</f>
        <v>7.3502224864386168E-4</v>
      </c>
      <c r="D44" s="9">
        <v>645</v>
      </c>
      <c r="E44" s="9">
        <v>673</v>
      </c>
      <c r="F44" s="11">
        <f>WhiteCollarEmployeesByOccupationalSeries[[#This Row],[Female Employees]]/WhiteCollarEmployeesByOccupationalSeries[[#This Row],[Total Employees]]</f>
        <v>0.51062215477996964</v>
      </c>
      <c r="G44" s="15">
        <f>((WhiteCollarEmployeesByOccupationalSeries[[#This Row],[Male Employees]]*WhiteCollarEmployeesByOccupationalSeries[[#This Row],[Male
Average Salary]])+(E44*WhiteCollarEmployeesByOccupationalSeries[[#This Row],[Female
Average Salary]]))/WhiteCollarEmployeesByOccupationalSeries[[#This Row],[Total Employees]]</f>
        <v>85422.611532624869</v>
      </c>
      <c r="H44" s="15">
        <v>87761.037209301998</v>
      </c>
      <c r="I44" s="15">
        <v>83181.475482912007</v>
      </c>
      <c r="J44" s="11">
        <f>ROUND(WhiteCollarEmployeesByOccupationalSeries[[#This Row],[Female
Average Salary]]/WhiteCollarEmployeesByOccupationalSeries[[#This Row],[Male
Average Salary]],3)</f>
        <v>0.94799999999999995</v>
      </c>
      <c r="K44" s="16">
        <f>ROUND(WhiteCollarEmployeesByOccupationalSeries[[#This Row],[% 
of Total Pop]]*J44,7)</f>
        <v>6.9680000000000002E-4</v>
      </c>
    </row>
    <row r="45" spans="1:11" ht="15.6" x14ac:dyDescent="0.3">
      <c r="A45" s="6" t="s">
        <v>47</v>
      </c>
      <c r="B45" s="9">
        <f>WhiteCollarEmployeesByOccupationalSeries[[#This Row],[Male Employees]]+WhiteCollarEmployeesByOccupationalSeries[[#This Row],[Female Employees]]</f>
        <v>34446</v>
      </c>
      <c r="C45" s="13">
        <f>WhiteCollarEmployeesByOccupationalSeries[[#This Row],[Total Employees]]/$B$334</f>
        <v>1.9209845505907784E-2</v>
      </c>
      <c r="D45" s="9">
        <v>10766</v>
      </c>
      <c r="E45" s="9">
        <v>23680</v>
      </c>
      <c r="F45" s="11">
        <f>WhiteCollarEmployeesByOccupationalSeries[[#This Row],[Female Employees]]/WhiteCollarEmployeesByOccupationalSeries[[#This Row],[Total Employees]]</f>
        <v>0.68745282471114211</v>
      </c>
      <c r="G45" s="15">
        <f>((WhiteCollarEmployeesByOccupationalSeries[[#This Row],[Male Employees]]*WhiteCollarEmployeesByOccupationalSeries[[#This Row],[Male
Average Salary]])+(E45*WhiteCollarEmployeesByOccupationalSeries[[#This Row],[Female
Average Salary]]))/WhiteCollarEmployeesByOccupationalSeries[[#This Row],[Total Employees]]</f>
        <v>98287.402673371384</v>
      </c>
      <c r="H45" s="15">
        <v>97826.534671871996</v>
      </c>
      <c r="I45" s="15">
        <v>98496.934130472</v>
      </c>
      <c r="J45" s="11">
        <f>ROUND(WhiteCollarEmployeesByOccupationalSeries[[#This Row],[Female
Average Salary]]/WhiteCollarEmployeesByOccupationalSeries[[#This Row],[Male
Average Salary]],3)</f>
        <v>1.0069999999999999</v>
      </c>
      <c r="K45" s="16">
        <f>ROUND(WhiteCollarEmployeesByOccupationalSeries[[#This Row],[% 
of Total Pop]]*J45,7)</f>
        <v>1.9344299999999998E-2</v>
      </c>
    </row>
    <row r="46" spans="1:11" ht="15.6" x14ac:dyDescent="0.3">
      <c r="A46" s="6" t="s">
        <v>48</v>
      </c>
      <c r="B46" s="9">
        <f>WhiteCollarEmployeesByOccupationalSeries[[#This Row],[Male Employees]]+WhiteCollarEmployeesByOccupationalSeries[[#This Row],[Female Employees]]</f>
        <v>7910</v>
      </c>
      <c r="C46" s="13">
        <f>WhiteCollarEmployeesByOccupationalSeries[[#This Row],[Total Employees]]/$B$334</f>
        <v>4.4112488518762861E-3</v>
      </c>
      <c r="D46" s="9">
        <v>2871</v>
      </c>
      <c r="E46" s="9">
        <v>5039</v>
      </c>
      <c r="F46" s="11">
        <f>WhiteCollarEmployeesByOccupationalSeries[[#This Row],[Female Employees]]/WhiteCollarEmployeesByOccupationalSeries[[#This Row],[Total Employees]]</f>
        <v>0.63704171934260434</v>
      </c>
      <c r="G46" s="15">
        <f>((WhiteCollarEmployeesByOccupationalSeries[[#This Row],[Male Employees]]*WhiteCollarEmployeesByOccupationalSeries[[#This Row],[Male
Average Salary]])+(E46*WhiteCollarEmployeesByOccupationalSeries[[#This Row],[Female
Average Salary]]))/WhiteCollarEmployeesByOccupationalSeries[[#This Row],[Total Employees]]</f>
        <v>50460.562427927056</v>
      </c>
      <c r="H46" s="15">
        <v>50635.215481172003</v>
      </c>
      <c r="I46" s="15">
        <v>50361.052819698001</v>
      </c>
      <c r="J46" s="11">
        <f>ROUND(WhiteCollarEmployeesByOccupationalSeries[[#This Row],[Female
Average Salary]]/WhiteCollarEmployeesByOccupationalSeries[[#This Row],[Male
Average Salary]],3)</f>
        <v>0.995</v>
      </c>
      <c r="K46" s="16">
        <f>ROUND(WhiteCollarEmployeesByOccupationalSeries[[#This Row],[% 
of Total Pop]]*J46,7)</f>
        <v>4.3892000000000002E-3</v>
      </c>
    </row>
    <row r="47" spans="1:11" ht="15.6" x14ac:dyDescent="0.3">
      <c r="A47" s="6" t="s">
        <v>49</v>
      </c>
      <c r="B47" s="9">
        <f>WhiteCollarEmployeesByOccupationalSeries[[#This Row],[Male Employees]]+WhiteCollarEmployeesByOccupationalSeries[[#This Row],[Female Employees]]</f>
        <v>146</v>
      </c>
      <c r="C47" s="13">
        <f>WhiteCollarEmployeesByOccupationalSeries[[#This Row],[Total Employees]]/$B$334</f>
        <v>8.1421280957514258E-5</v>
      </c>
      <c r="D47" s="9">
        <v>94</v>
      </c>
      <c r="E47" s="9">
        <v>52</v>
      </c>
      <c r="F47" s="11">
        <f>WhiteCollarEmployeesByOccupationalSeries[[#This Row],[Female Employees]]/WhiteCollarEmployeesByOccupationalSeries[[#This Row],[Total Employees]]</f>
        <v>0.35616438356164382</v>
      </c>
      <c r="G47" s="15">
        <f>((WhiteCollarEmployeesByOccupationalSeries[[#This Row],[Male Employees]]*WhiteCollarEmployeesByOccupationalSeries[[#This Row],[Male
Average Salary]])+(E47*WhiteCollarEmployeesByOccupationalSeries[[#This Row],[Female
Average Salary]]))/WhiteCollarEmployeesByOccupationalSeries[[#This Row],[Total Employees]]</f>
        <v>141865.04109589072</v>
      </c>
      <c r="H47" s="15">
        <v>142440.20212766001</v>
      </c>
      <c r="I47" s="15">
        <v>140825.32692307699</v>
      </c>
      <c r="J47" s="11">
        <f>ROUND(WhiteCollarEmployeesByOccupationalSeries[[#This Row],[Female
Average Salary]]/WhiteCollarEmployeesByOccupationalSeries[[#This Row],[Male
Average Salary]],3)</f>
        <v>0.98899999999999999</v>
      </c>
      <c r="K47" s="16">
        <f>ROUND(WhiteCollarEmployeesByOccupationalSeries[[#This Row],[% 
of Total Pop]]*J47,7)</f>
        <v>8.0500000000000005E-5</v>
      </c>
    </row>
    <row r="48" spans="1:11" ht="15.6" x14ac:dyDescent="0.3">
      <c r="A48" s="6" t="s">
        <v>50</v>
      </c>
      <c r="B48" s="9">
        <f>WhiteCollarEmployeesByOccupationalSeries[[#This Row],[Male Employees]]+WhiteCollarEmployeesByOccupationalSeries[[#This Row],[Female Employees]]</f>
        <v>206</v>
      </c>
      <c r="C48" s="13">
        <f>WhiteCollarEmployeesByOccupationalSeries[[#This Row],[Total Employees]]/$B$334</f>
        <v>1.1488208135101328E-4</v>
      </c>
      <c r="D48" s="9">
        <v>76</v>
      </c>
      <c r="E48" s="9">
        <v>130</v>
      </c>
      <c r="F48" s="11">
        <f>WhiteCollarEmployeesByOccupationalSeries[[#This Row],[Female Employees]]/WhiteCollarEmployeesByOccupationalSeries[[#This Row],[Total Employees]]</f>
        <v>0.6310679611650486</v>
      </c>
      <c r="G48" s="15">
        <f>((WhiteCollarEmployeesByOccupationalSeries[[#This Row],[Male Employees]]*WhiteCollarEmployeesByOccupationalSeries[[#This Row],[Male
Average Salary]])+(E48*WhiteCollarEmployeesByOccupationalSeries[[#This Row],[Female
Average Salary]]))/WhiteCollarEmployeesByOccupationalSeries[[#This Row],[Total Employees]]</f>
        <v>130476.76699029079</v>
      </c>
      <c r="H48" s="15">
        <v>125844.026315789</v>
      </c>
      <c r="I48" s="15">
        <v>133185.13846153801</v>
      </c>
      <c r="J48" s="11">
        <f>ROUND(WhiteCollarEmployeesByOccupationalSeries[[#This Row],[Female
Average Salary]]/WhiteCollarEmployeesByOccupationalSeries[[#This Row],[Male
Average Salary]],3)</f>
        <v>1.0580000000000001</v>
      </c>
      <c r="K48" s="16">
        <f>ROUND(WhiteCollarEmployeesByOccupationalSeries[[#This Row],[% 
of Total Pop]]*J48,7)</f>
        <v>1.215E-4</v>
      </c>
    </row>
    <row r="49" spans="1:11" ht="15.6" x14ac:dyDescent="0.3">
      <c r="A49" s="6" t="s">
        <v>51</v>
      </c>
      <c r="B49" s="9">
        <f>WhiteCollarEmployeesByOccupationalSeries[[#This Row],[Male Employees]]+WhiteCollarEmployeesByOccupationalSeries[[#This Row],[Female Employees]]</f>
        <v>2772</v>
      </c>
      <c r="C49" s="13">
        <f>WhiteCollarEmployeesByOccupationalSeries[[#This Row],[Total Employees]]/$B$334</f>
        <v>1.5458889781796543E-3</v>
      </c>
      <c r="D49" s="9">
        <v>984</v>
      </c>
      <c r="E49" s="9">
        <v>1788</v>
      </c>
      <c r="F49" s="11">
        <f>WhiteCollarEmployeesByOccupationalSeries[[#This Row],[Female Employees]]/WhiteCollarEmployeesByOccupationalSeries[[#This Row],[Total Employees]]</f>
        <v>0.64502164502164505</v>
      </c>
      <c r="G49" s="15">
        <f>((WhiteCollarEmployeesByOccupationalSeries[[#This Row],[Male Employees]]*WhiteCollarEmployeesByOccupationalSeries[[#This Row],[Male
Average Salary]])+(E49*WhiteCollarEmployeesByOccupationalSeries[[#This Row],[Female
Average Salary]]))/WhiteCollarEmployeesByOccupationalSeries[[#This Row],[Total Employees]]</f>
        <v>112481.88299137291</v>
      </c>
      <c r="H49" s="15">
        <v>111402.652085453</v>
      </c>
      <c r="I49" s="15">
        <v>113075.82214765099</v>
      </c>
      <c r="J49" s="11">
        <f>ROUND(WhiteCollarEmployeesByOccupationalSeries[[#This Row],[Female
Average Salary]]/WhiteCollarEmployeesByOccupationalSeries[[#This Row],[Male
Average Salary]],3)</f>
        <v>1.0149999999999999</v>
      </c>
      <c r="K49" s="16">
        <f>ROUND(WhiteCollarEmployeesByOccupationalSeries[[#This Row],[% 
of Total Pop]]*J49,7)</f>
        <v>1.5690999999999999E-3</v>
      </c>
    </row>
    <row r="50" spans="1:11" ht="15.6" x14ac:dyDescent="0.3">
      <c r="A50" s="6" t="s">
        <v>52</v>
      </c>
      <c r="B50" s="9">
        <f>WhiteCollarEmployeesByOccupationalSeries[[#This Row],[Male Employees]]+WhiteCollarEmployeesByOccupationalSeries[[#This Row],[Female Employees]]</f>
        <v>91753</v>
      </c>
      <c r="C50" s="13">
        <f>WhiteCollarEmployeesByOccupationalSeries[[#This Row],[Total Employees]]/$B$334</f>
        <v>5.1168813641745248E-2</v>
      </c>
      <c r="D50" s="9">
        <v>44354</v>
      </c>
      <c r="E50" s="9">
        <v>47399</v>
      </c>
      <c r="F50" s="11">
        <f>WhiteCollarEmployeesByOccupationalSeries[[#This Row],[Female Employees]]/WhiteCollarEmployeesByOccupationalSeries[[#This Row],[Total Employees]]</f>
        <v>0.51659346288404739</v>
      </c>
      <c r="G50" s="15">
        <f>((WhiteCollarEmployeesByOccupationalSeries[[#This Row],[Male Employees]]*WhiteCollarEmployeesByOccupationalSeries[[#This Row],[Male
Average Salary]])+(E50*WhiteCollarEmployeesByOccupationalSeries[[#This Row],[Female
Average Salary]]))/WhiteCollarEmployeesByOccupationalSeries[[#This Row],[Total Employees]]</f>
        <v>106016.34458015101</v>
      </c>
      <c r="H50" s="15">
        <v>108785.21986823701</v>
      </c>
      <c r="I50" s="15">
        <v>103425.346995228</v>
      </c>
      <c r="J50" s="11">
        <f>ROUND(WhiteCollarEmployeesByOccupationalSeries[[#This Row],[Female
Average Salary]]/WhiteCollarEmployeesByOccupationalSeries[[#This Row],[Male
Average Salary]],3)</f>
        <v>0.95099999999999996</v>
      </c>
      <c r="K50" s="16">
        <f>ROUND(WhiteCollarEmployeesByOccupationalSeries[[#This Row],[% 
of Total Pop]]*J50,7)</f>
        <v>4.8661500000000003E-2</v>
      </c>
    </row>
    <row r="51" spans="1:11" ht="15.6" x14ac:dyDescent="0.3">
      <c r="A51" s="6" t="s">
        <v>53</v>
      </c>
      <c r="B51" s="9">
        <f>WhiteCollarEmployeesByOccupationalSeries[[#This Row],[Male Employees]]+WhiteCollarEmployeesByOccupationalSeries[[#This Row],[Female Employees]]</f>
        <v>34679</v>
      </c>
      <c r="C51" s="13">
        <f>WhiteCollarEmployeesByOccupationalSeries[[#This Row],[Total Employees]]/$B$334</f>
        <v>1.9339784947435872E-2</v>
      </c>
      <c r="D51" s="9">
        <v>10257</v>
      </c>
      <c r="E51" s="9">
        <v>24422</v>
      </c>
      <c r="F51" s="11">
        <f>WhiteCollarEmployeesByOccupationalSeries[[#This Row],[Female Employees]]/WhiteCollarEmployeesByOccupationalSeries[[#This Row],[Total Employees]]</f>
        <v>0.70423022578505723</v>
      </c>
      <c r="G51" s="15">
        <f>((WhiteCollarEmployeesByOccupationalSeries[[#This Row],[Male Employees]]*WhiteCollarEmployeesByOccupationalSeries[[#This Row],[Male
Average Salary]])+(E51*WhiteCollarEmployeesByOccupationalSeries[[#This Row],[Female
Average Salary]]))/WhiteCollarEmployeesByOccupationalSeries[[#This Row],[Total Employees]]</f>
        <v>52117.768913568354</v>
      </c>
      <c r="H51" s="15">
        <v>51969.668392264</v>
      </c>
      <c r="I51" s="15">
        <v>52179.969677102003</v>
      </c>
      <c r="J51" s="11">
        <f>ROUND(WhiteCollarEmployeesByOccupationalSeries[[#This Row],[Female
Average Salary]]/WhiteCollarEmployeesByOccupationalSeries[[#This Row],[Male
Average Salary]],3)</f>
        <v>1.004</v>
      </c>
      <c r="K51" s="16">
        <f>ROUND(WhiteCollarEmployeesByOccupationalSeries[[#This Row],[% 
of Total Pop]]*J51,7)</f>
        <v>1.94171E-2</v>
      </c>
    </row>
    <row r="52" spans="1:11" ht="15.6" x14ac:dyDescent="0.3">
      <c r="A52" s="6" t="s">
        <v>54</v>
      </c>
      <c r="B52" s="9">
        <f>WhiteCollarEmployeesByOccupationalSeries[[#This Row],[Male Employees]]+WhiteCollarEmployeesByOccupationalSeries[[#This Row],[Female Employees]]</f>
        <v>389</v>
      </c>
      <c r="C52" s="13">
        <f>WhiteCollarEmployeesByOccupationalSeries[[#This Row],[Total Employees]]/$B$334</f>
        <v>2.1693752255118527E-4</v>
      </c>
      <c r="D52" s="9">
        <v>154</v>
      </c>
      <c r="E52" s="9">
        <v>235</v>
      </c>
      <c r="F52" s="11">
        <f>WhiteCollarEmployeesByOccupationalSeries[[#This Row],[Female Employees]]/WhiteCollarEmployeesByOccupationalSeries[[#This Row],[Total Employees]]</f>
        <v>0.60411311053984573</v>
      </c>
      <c r="G52" s="15">
        <f>((WhiteCollarEmployeesByOccupationalSeries[[#This Row],[Male Employees]]*WhiteCollarEmployeesByOccupationalSeries[[#This Row],[Male
Average Salary]])+(E52*WhiteCollarEmployeesByOccupationalSeries[[#This Row],[Female
Average Salary]]))/WhiteCollarEmployeesByOccupationalSeries[[#This Row],[Total Employees]]</f>
        <v>40518.601542416109</v>
      </c>
      <c r="H52" s="15">
        <v>40138.227272727003</v>
      </c>
      <c r="I52" s="15">
        <v>40767.868085105998</v>
      </c>
      <c r="J52" s="11">
        <f>ROUND(WhiteCollarEmployeesByOccupationalSeries[[#This Row],[Female
Average Salary]]/WhiteCollarEmployeesByOccupationalSeries[[#This Row],[Male
Average Salary]],3)</f>
        <v>1.016</v>
      </c>
      <c r="K52" s="16">
        <f>ROUND(WhiteCollarEmployeesByOccupationalSeries[[#This Row],[% 
of Total Pop]]*J52,7)</f>
        <v>2.2039999999999999E-4</v>
      </c>
    </row>
    <row r="53" spans="1:11" ht="15.6" x14ac:dyDescent="0.3">
      <c r="A53" s="6" t="s">
        <v>55</v>
      </c>
      <c r="B53" s="9">
        <f>WhiteCollarEmployeesByOccupationalSeries[[#This Row],[Male Employees]]+WhiteCollarEmployeesByOccupationalSeries[[#This Row],[Female Employees]]</f>
        <v>2240</v>
      </c>
      <c r="C53" s="13">
        <f>WhiteCollarEmployeesByOccupationalSeries[[#This Row],[Total Employees]]/$B$334</f>
        <v>1.2492032146906298E-3</v>
      </c>
      <c r="D53" s="9">
        <v>1192</v>
      </c>
      <c r="E53" s="9">
        <v>1048</v>
      </c>
      <c r="F53" s="11">
        <f>WhiteCollarEmployeesByOccupationalSeries[[#This Row],[Female Employees]]/WhiteCollarEmployeesByOccupationalSeries[[#This Row],[Total Employees]]</f>
        <v>0.46785714285714286</v>
      </c>
      <c r="G53" s="15">
        <f>((WhiteCollarEmployeesByOccupationalSeries[[#This Row],[Male Employees]]*WhiteCollarEmployeesByOccupationalSeries[[#This Row],[Male
Average Salary]])+(E53*WhiteCollarEmployeesByOccupationalSeries[[#This Row],[Female
Average Salary]]))/WhiteCollarEmployeesByOccupationalSeries[[#This Row],[Total Employees]]</f>
        <v>44032.846567118519</v>
      </c>
      <c r="H53" s="15">
        <v>44531.146812081002</v>
      </c>
      <c r="I53" s="15">
        <v>43466.077586207</v>
      </c>
      <c r="J53" s="11">
        <f>ROUND(WhiteCollarEmployeesByOccupationalSeries[[#This Row],[Female
Average Salary]]/WhiteCollarEmployeesByOccupationalSeries[[#This Row],[Male
Average Salary]],3)</f>
        <v>0.97599999999999998</v>
      </c>
      <c r="K53" s="16">
        <f>ROUND(WhiteCollarEmployeesByOccupationalSeries[[#This Row],[% 
of Total Pop]]*J53,7)</f>
        <v>1.2191999999999999E-3</v>
      </c>
    </row>
    <row r="54" spans="1:11" ht="15.6" x14ac:dyDescent="0.3">
      <c r="A54" s="6" t="s">
        <v>56</v>
      </c>
      <c r="B54" s="9">
        <f>WhiteCollarEmployeesByOccupationalSeries[[#This Row],[Male Employees]]+WhiteCollarEmployeesByOccupationalSeries[[#This Row],[Female Employees]]</f>
        <v>2585</v>
      </c>
      <c r="C54" s="13">
        <f>WhiteCollarEmployeesByOccupationalSeries[[#This Row],[Total Employees]]/$B$334</f>
        <v>1.4416028169532491E-3</v>
      </c>
      <c r="D54" s="9">
        <v>834</v>
      </c>
      <c r="E54" s="9">
        <v>1751</v>
      </c>
      <c r="F54" s="11">
        <f>WhiteCollarEmployeesByOccupationalSeries[[#This Row],[Female Employees]]/WhiteCollarEmployeesByOccupationalSeries[[#This Row],[Total Employees]]</f>
        <v>0.67736943907156677</v>
      </c>
      <c r="G54" s="15">
        <f>((WhiteCollarEmployeesByOccupationalSeries[[#This Row],[Male Employees]]*WhiteCollarEmployeesByOccupationalSeries[[#This Row],[Male
Average Salary]])+(E54*WhiteCollarEmployeesByOccupationalSeries[[#This Row],[Female
Average Salary]]))/WhiteCollarEmployeesByOccupationalSeries[[#This Row],[Total Employees]]</f>
        <v>104135.26769825937</v>
      </c>
      <c r="H54" s="15">
        <v>105567.598321343</v>
      </c>
      <c r="I54" s="15">
        <v>103453.049685894</v>
      </c>
      <c r="J54" s="11">
        <f>ROUND(WhiteCollarEmployeesByOccupationalSeries[[#This Row],[Female
Average Salary]]/WhiteCollarEmployeesByOccupationalSeries[[#This Row],[Male
Average Salary]],3)</f>
        <v>0.98</v>
      </c>
      <c r="K54" s="16">
        <f>ROUND(WhiteCollarEmployeesByOccupationalSeries[[#This Row],[% 
of Total Pop]]*J54,7)</f>
        <v>1.4128000000000001E-3</v>
      </c>
    </row>
    <row r="55" spans="1:11" ht="15.6" x14ac:dyDescent="0.3">
      <c r="A55" s="6" t="s">
        <v>59</v>
      </c>
      <c r="B55" s="9">
        <f>WhiteCollarEmployeesByOccupationalSeries[[#This Row],[Male Employees]]+WhiteCollarEmployeesByOccupationalSeries[[#This Row],[Female Employees]]</f>
        <v>1120</v>
      </c>
      <c r="C55" s="13">
        <f>WhiteCollarEmployeesByOccupationalSeries[[#This Row],[Total Employees]]/$B$334</f>
        <v>6.246016073453149E-4</v>
      </c>
      <c r="D55" s="9">
        <v>435</v>
      </c>
      <c r="E55" s="9">
        <v>685</v>
      </c>
      <c r="F55" s="11">
        <f>WhiteCollarEmployeesByOccupationalSeries[[#This Row],[Female Employees]]/WhiteCollarEmployeesByOccupationalSeries[[#This Row],[Total Employees]]</f>
        <v>0.6116071428571429</v>
      </c>
      <c r="G55" s="15">
        <f>((WhiteCollarEmployeesByOccupationalSeries[[#This Row],[Male Employees]]*WhiteCollarEmployeesByOccupationalSeries[[#This Row],[Male
Average Salary]])+(E55*WhiteCollarEmployeesByOccupationalSeries[[#This Row],[Female
Average Salary]]))/WhiteCollarEmployeesByOccupationalSeries[[#This Row],[Total Employees]]</f>
        <v>99588.981005184352</v>
      </c>
      <c r="H55" s="15">
        <v>100659.725806452</v>
      </c>
      <c r="I55" s="15">
        <v>98909.018978102002</v>
      </c>
      <c r="J55" s="11">
        <f>ROUND(WhiteCollarEmployeesByOccupationalSeries[[#This Row],[Female
Average Salary]]/WhiteCollarEmployeesByOccupationalSeries[[#This Row],[Male
Average Salary]],3)</f>
        <v>0.98299999999999998</v>
      </c>
      <c r="K55" s="16">
        <f>ROUND(WhiteCollarEmployeesByOccupationalSeries[[#This Row],[% 
of Total Pop]]*J55,7)</f>
        <v>6.1399999999999996E-4</v>
      </c>
    </row>
    <row r="56" spans="1:11" ht="15.6" x14ac:dyDescent="0.3">
      <c r="A56" s="6" t="s">
        <v>57</v>
      </c>
      <c r="B56" s="9">
        <f>WhiteCollarEmployeesByOccupationalSeries[[#This Row],[Male Employees]]+WhiteCollarEmployeesByOccupationalSeries[[#This Row],[Female Employees]]</f>
        <v>106</v>
      </c>
      <c r="C56" s="13">
        <f>WhiteCollarEmployeesByOccupationalSeries[[#This Row],[Total Employees]]/$B$334</f>
        <v>5.9114080695181592E-5</v>
      </c>
      <c r="D56" s="9">
        <v>29</v>
      </c>
      <c r="E56" s="9">
        <v>77</v>
      </c>
      <c r="F56" s="11">
        <f>WhiteCollarEmployeesByOccupationalSeries[[#This Row],[Female Employees]]/WhiteCollarEmployeesByOccupationalSeries[[#This Row],[Total Employees]]</f>
        <v>0.72641509433962259</v>
      </c>
      <c r="G56" s="15">
        <f>((WhiteCollarEmployeesByOccupationalSeries[[#This Row],[Male Employees]]*WhiteCollarEmployeesByOccupationalSeries[[#This Row],[Male
Average Salary]])+(E56*WhiteCollarEmployeesByOccupationalSeries[[#This Row],[Female
Average Salary]]))/WhiteCollarEmployeesByOccupationalSeries[[#This Row],[Total Employees]]</f>
        <v>72226.566037735887</v>
      </c>
      <c r="H56" s="15">
        <v>70228.241379309999</v>
      </c>
      <c r="I56" s="15">
        <v>72979.181818181998</v>
      </c>
      <c r="J56" s="11">
        <f>ROUND(WhiteCollarEmployeesByOccupationalSeries[[#This Row],[Female
Average Salary]]/WhiteCollarEmployeesByOccupationalSeries[[#This Row],[Male
Average Salary]],3)</f>
        <v>1.0389999999999999</v>
      </c>
      <c r="K56" s="16">
        <f>ROUND(WhiteCollarEmployeesByOccupationalSeries[[#This Row],[% 
of Total Pop]]*J56,7)</f>
        <v>6.1400000000000002E-5</v>
      </c>
    </row>
    <row r="57" spans="1:11" ht="15.6" x14ac:dyDescent="0.3">
      <c r="A57" s="6" t="s">
        <v>58</v>
      </c>
      <c r="B57" s="9">
        <f>WhiteCollarEmployeesByOccupationalSeries[[#This Row],[Male Employees]]+WhiteCollarEmployeesByOccupationalSeries[[#This Row],[Female Employees]]</f>
        <v>8578</v>
      </c>
      <c r="C57" s="13">
        <f>WhiteCollarEmployeesByOccupationalSeries[[#This Row],[Total Employees]]/$B$334</f>
        <v>4.7837790962572419E-3</v>
      </c>
      <c r="D57" s="9">
        <v>832</v>
      </c>
      <c r="E57" s="9">
        <v>7746</v>
      </c>
      <c r="F57" s="11">
        <f>WhiteCollarEmployeesByOccupationalSeries[[#This Row],[Female Employees]]/WhiteCollarEmployeesByOccupationalSeries[[#This Row],[Total Employees]]</f>
        <v>0.90300769410118908</v>
      </c>
      <c r="G57" s="15">
        <f>((WhiteCollarEmployeesByOccupationalSeries[[#This Row],[Male Employees]]*WhiteCollarEmployeesByOccupationalSeries[[#This Row],[Male
Average Salary]])+(E57*WhiteCollarEmployeesByOccupationalSeries[[#This Row],[Female
Average Salary]]))/WhiteCollarEmployeesByOccupationalSeries[[#This Row],[Total Employees]]</f>
        <v>57279.09604343884</v>
      </c>
      <c r="H57" s="15">
        <v>54205.036144578</v>
      </c>
      <c r="I57" s="15">
        <v>57609.281666451003</v>
      </c>
      <c r="J57" s="11">
        <f>ROUND(WhiteCollarEmployeesByOccupationalSeries[[#This Row],[Female
Average Salary]]/WhiteCollarEmployeesByOccupationalSeries[[#This Row],[Male
Average Salary]],3)</f>
        <v>1.0629999999999999</v>
      </c>
      <c r="K57" s="16">
        <f>ROUND(WhiteCollarEmployeesByOccupationalSeries[[#This Row],[% 
of Total Pop]]*J57,7)</f>
        <v>5.0851999999999998E-3</v>
      </c>
    </row>
    <row r="58" spans="1:11" ht="15.6" x14ac:dyDescent="0.3">
      <c r="A58" s="6" t="s">
        <v>60</v>
      </c>
      <c r="B58" s="9">
        <f>WhiteCollarEmployeesByOccupationalSeries[[#This Row],[Male Employees]]+WhiteCollarEmployeesByOccupationalSeries[[#This Row],[Female Employees]]</f>
        <v>1413</v>
      </c>
      <c r="C58" s="13">
        <f>WhiteCollarEmployeesByOccupationalSeries[[#This Row],[Total Employees]]/$B$334</f>
        <v>7.8800184926690179E-4</v>
      </c>
      <c r="D58" s="9">
        <v>325</v>
      </c>
      <c r="E58" s="9">
        <v>1088</v>
      </c>
      <c r="F58" s="11">
        <f>WhiteCollarEmployeesByOccupationalSeries[[#This Row],[Female Employees]]/WhiteCollarEmployeesByOccupationalSeries[[#This Row],[Total Employees]]</f>
        <v>0.76999292285916487</v>
      </c>
      <c r="G58" s="15">
        <f>((WhiteCollarEmployeesByOccupationalSeries[[#This Row],[Male Employees]]*WhiteCollarEmployeesByOccupationalSeries[[#This Row],[Male
Average Salary]])+(E58*WhiteCollarEmployeesByOccupationalSeries[[#This Row],[Female
Average Salary]]))/WhiteCollarEmployeesByOccupationalSeries[[#This Row],[Total Employees]]</f>
        <v>47716.858603053319</v>
      </c>
      <c r="H58" s="15">
        <v>48604.792569659003</v>
      </c>
      <c r="I58" s="15">
        <v>47451.620975161</v>
      </c>
      <c r="J58" s="11">
        <f>ROUND(WhiteCollarEmployeesByOccupationalSeries[[#This Row],[Female
Average Salary]]/WhiteCollarEmployeesByOccupationalSeries[[#This Row],[Male
Average Salary]],3)</f>
        <v>0.97599999999999998</v>
      </c>
      <c r="K58" s="16">
        <f>ROUND(WhiteCollarEmployeesByOccupationalSeries[[#This Row],[% 
of Total Pop]]*J58,7)</f>
        <v>7.6909999999999999E-4</v>
      </c>
    </row>
    <row r="59" spans="1:11" ht="15.6" x14ac:dyDescent="0.3">
      <c r="A59" s="6" t="s">
        <v>61</v>
      </c>
      <c r="B59" s="9">
        <f>WhiteCollarEmployeesByOccupationalSeries[[#This Row],[Male Employees]]+WhiteCollarEmployeesByOccupationalSeries[[#This Row],[Female Employees]]</f>
        <v>137</v>
      </c>
      <c r="C59" s="13">
        <f>WhiteCollarEmployeesByOccupationalSeries[[#This Row],[Total Employees]]/$B$334</f>
        <v>7.6402160898489415E-5</v>
      </c>
      <c r="D59" s="9">
        <v>68</v>
      </c>
      <c r="E59" s="9">
        <v>69</v>
      </c>
      <c r="F59" s="11">
        <f>WhiteCollarEmployeesByOccupationalSeries[[#This Row],[Female Employees]]/WhiteCollarEmployeesByOccupationalSeries[[#This Row],[Total Employees]]</f>
        <v>0.5036496350364964</v>
      </c>
      <c r="G59" s="15">
        <f>((WhiteCollarEmployeesByOccupationalSeries[[#This Row],[Male Employees]]*WhiteCollarEmployeesByOccupationalSeries[[#This Row],[Male
Average Salary]])+(E59*WhiteCollarEmployeesByOccupationalSeries[[#This Row],[Female
Average Salary]]))/WhiteCollarEmployeesByOccupationalSeries[[#This Row],[Total Employees]]</f>
        <v>63440.642335766272</v>
      </c>
      <c r="H59" s="15">
        <v>61512.926470587998</v>
      </c>
      <c r="I59" s="15">
        <v>65340.420289854999</v>
      </c>
      <c r="J59" s="11">
        <f>ROUND(WhiteCollarEmployeesByOccupationalSeries[[#This Row],[Female
Average Salary]]/WhiteCollarEmployeesByOccupationalSeries[[#This Row],[Male
Average Salary]],3)</f>
        <v>1.0620000000000001</v>
      </c>
      <c r="K59" s="16">
        <f>ROUND(WhiteCollarEmployeesByOccupationalSeries[[#This Row],[% 
of Total Pop]]*J59,7)</f>
        <v>8.1100000000000006E-5</v>
      </c>
    </row>
    <row r="60" spans="1:11" ht="15.6" x14ac:dyDescent="0.3">
      <c r="A60" s="6" t="s">
        <v>62</v>
      </c>
      <c r="B60" s="9">
        <f>WhiteCollarEmployeesByOccupationalSeries[[#This Row],[Male Employees]]+WhiteCollarEmployeesByOccupationalSeries[[#This Row],[Female Employees]]</f>
        <v>1224</v>
      </c>
      <c r="C60" s="13">
        <f>WhiteCollarEmployeesByOccupationalSeries[[#This Row],[Total Employees]]/$B$334</f>
        <v>6.8260032802737989E-4</v>
      </c>
      <c r="D60" s="9">
        <v>841</v>
      </c>
      <c r="E60" s="9">
        <v>383</v>
      </c>
      <c r="F60" s="11">
        <f>WhiteCollarEmployeesByOccupationalSeries[[#This Row],[Female Employees]]/WhiteCollarEmployeesByOccupationalSeries[[#This Row],[Total Employees]]</f>
        <v>0.31290849673202614</v>
      </c>
      <c r="G60" s="15">
        <f>((WhiteCollarEmployeesByOccupationalSeries[[#This Row],[Male Employees]]*WhiteCollarEmployeesByOccupationalSeries[[#This Row],[Male
Average Salary]])+(E60*WhiteCollarEmployeesByOccupationalSeries[[#This Row],[Female
Average Salary]]))/WhiteCollarEmployeesByOccupationalSeries[[#This Row],[Total Employees]]</f>
        <v>62768.232206280663</v>
      </c>
      <c r="H60" s="15">
        <v>62330.244047619002</v>
      </c>
      <c r="I60" s="15">
        <v>63729.976439790997</v>
      </c>
      <c r="J60" s="11">
        <f>ROUND(WhiteCollarEmployeesByOccupationalSeries[[#This Row],[Female
Average Salary]]/WhiteCollarEmployeesByOccupationalSeries[[#This Row],[Male
Average Salary]],3)</f>
        <v>1.022</v>
      </c>
      <c r="K60" s="16">
        <f>ROUND(WhiteCollarEmployeesByOccupationalSeries[[#This Row],[% 
of Total Pop]]*J60,7)</f>
        <v>6.9760000000000004E-4</v>
      </c>
    </row>
    <row r="61" spans="1:11" ht="15.6" x14ac:dyDescent="0.3">
      <c r="A61" s="6" t="s">
        <v>63</v>
      </c>
      <c r="B61" s="9">
        <f>WhiteCollarEmployeesByOccupationalSeries[[#This Row],[Male Employees]]+WhiteCollarEmployeesByOccupationalSeries[[#This Row],[Female Employees]]</f>
        <v>16975</v>
      </c>
      <c r="C61" s="13">
        <f>WhiteCollarEmployeesByOccupationalSeries[[#This Row],[Total Employees]]/$B$334</f>
        <v>9.4666181113274295E-3</v>
      </c>
      <c r="D61" s="9">
        <v>10446</v>
      </c>
      <c r="E61" s="9">
        <v>6529</v>
      </c>
      <c r="F61" s="11">
        <f>WhiteCollarEmployeesByOccupationalSeries[[#This Row],[Female Employees]]/WhiteCollarEmployeesByOccupationalSeries[[#This Row],[Total Employees]]</f>
        <v>0.3846244477172312</v>
      </c>
      <c r="G61" s="15">
        <f>((WhiteCollarEmployeesByOccupationalSeries[[#This Row],[Male Employees]]*WhiteCollarEmployeesByOccupationalSeries[[#This Row],[Male
Average Salary]])+(E61*WhiteCollarEmployeesByOccupationalSeries[[#This Row],[Female
Average Salary]]))/WhiteCollarEmployeesByOccupationalSeries[[#This Row],[Total Employees]]</f>
        <v>152456.1374899022</v>
      </c>
      <c r="H61" s="15">
        <v>152741.50700038401</v>
      </c>
      <c r="I61" s="15">
        <v>151999.56375633</v>
      </c>
      <c r="J61" s="11">
        <f>ROUND(WhiteCollarEmployeesByOccupationalSeries[[#This Row],[Female
Average Salary]]/WhiteCollarEmployeesByOccupationalSeries[[#This Row],[Male
Average Salary]],3)</f>
        <v>0.995</v>
      </c>
      <c r="K61" s="16">
        <f>ROUND(WhiteCollarEmployeesByOccupationalSeries[[#This Row],[% 
of Total Pop]]*J61,7)</f>
        <v>9.4193000000000002E-3</v>
      </c>
    </row>
    <row r="62" spans="1:11" ht="15.6" x14ac:dyDescent="0.3">
      <c r="A62" s="6" t="s">
        <v>64</v>
      </c>
      <c r="B62" s="9">
        <f>WhiteCollarEmployeesByOccupationalSeries[[#This Row],[Male Employees]]+WhiteCollarEmployeesByOccupationalSeries[[#This Row],[Female Employees]]</f>
        <v>8961</v>
      </c>
      <c r="C62" s="13">
        <f>WhiteCollarEmployeesByOccupationalSeries[[#This Row],[Total Employees]]/$B$334</f>
        <v>4.9973705387690772E-3</v>
      </c>
      <c r="D62" s="9">
        <v>2487</v>
      </c>
      <c r="E62" s="9">
        <v>6474</v>
      </c>
      <c r="F62" s="11">
        <f>WhiteCollarEmployeesByOccupationalSeries[[#This Row],[Female Employees]]/WhiteCollarEmployeesByOccupationalSeries[[#This Row],[Total Employees]]</f>
        <v>0.72246401071309008</v>
      </c>
      <c r="G62" s="15">
        <f>((WhiteCollarEmployeesByOccupationalSeries[[#This Row],[Male Employees]]*WhiteCollarEmployeesByOccupationalSeries[[#This Row],[Male
Average Salary]])+(E62*WhiteCollarEmployeesByOccupationalSeries[[#This Row],[Female
Average Salary]]))/WhiteCollarEmployeesByOccupationalSeries[[#This Row],[Total Employees]]</f>
        <v>96159.018103399023</v>
      </c>
      <c r="H62" s="15">
        <v>97220.489935588004</v>
      </c>
      <c r="I62" s="15">
        <v>95751.251583990001</v>
      </c>
      <c r="J62" s="11">
        <f>ROUND(WhiteCollarEmployeesByOccupationalSeries[[#This Row],[Female
Average Salary]]/WhiteCollarEmployeesByOccupationalSeries[[#This Row],[Male
Average Salary]],3)</f>
        <v>0.98499999999999999</v>
      </c>
      <c r="K62" s="16">
        <f>ROUND(WhiteCollarEmployeesByOccupationalSeries[[#This Row],[% 
of Total Pop]]*J62,7)</f>
        <v>4.9224000000000004E-3</v>
      </c>
    </row>
    <row r="63" spans="1:11" ht="15.6" x14ac:dyDescent="0.3">
      <c r="A63" s="6" t="s">
        <v>65</v>
      </c>
      <c r="B63" s="9">
        <f>WhiteCollarEmployeesByOccupationalSeries[[#This Row],[Male Employees]]+WhiteCollarEmployeesByOccupationalSeries[[#This Row],[Female Employees]]</f>
        <v>2088</v>
      </c>
      <c r="C63" s="13">
        <f>WhiteCollarEmployeesByOccupationalSeries[[#This Row],[Total Employees]]/$B$334</f>
        <v>1.1644358536937655E-3</v>
      </c>
      <c r="D63" s="9">
        <v>926</v>
      </c>
      <c r="E63" s="9">
        <v>1162</v>
      </c>
      <c r="F63" s="11">
        <f>WhiteCollarEmployeesByOccupationalSeries[[#This Row],[Female Employees]]/WhiteCollarEmployeesByOccupationalSeries[[#This Row],[Total Employees]]</f>
        <v>0.55651340996168586</v>
      </c>
      <c r="G63" s="15">
        <f>((WhiteCollarEmployeesByOccupationalSeries[[#This Row],[Male Employees]]*WhiteCollarEmployeesByOccupationalSeries[[#This Row],[Male
Average Salary]])+(E63*WhiteCollarEmployeesByOccupationalSeries[[#This Row],[Female
Average Salary]]))/WhiteCollarEmployeesByOccupationalSeries[[#This Row],[Total Employees]]</f>
        <v>85548.168103448639</v>
      </c>
      <c r="H63" s="15">
        <v>91280.890928726003</v>
      </c>
      <c r="I63" s="15">
        <v>80979.750430293003</v>
      </c>
      <c r="J63" s="11">
        <f>ROUND(WhiteCollarEmployeesByOccupationalSeries[[#This Row],[Female
Average Salary]]/WhiteCollarEmployeesByOccupationalSeries[[#This Row],[Male
Average Salary]],3)</f>
        <v>0.88700000000000001</v>
      </c>
      <c r="K63" s="16">
        <f>ROUND(WhiteCollarEmployeesByOccupationalSeries[[#This Row],[% 
of Total Pop]]*J63,7)</f>
        <v>1.0329E-3</v>
      </c>
    </row>
    <row r="64" spans="1:11" ht="15.6" x14ac:dyDescent="0.3">
      <c r="A64" s="6" t="s">
        <v>66</v>
      </c>
      <c r="B64" s="9">
        <f>WhiteCollarEmployeesByOccupationalSeries[[#This Row],[Male Employees]]+WhiteCollarEmployeesByOccupationalSeries[[#This Row],[Female Employees]]</f>
        <v>82868</v>
      </c>
      <c r="C64" s="13">
        <f>WhiteCollarEmployeesByOccupationalSeries[[#This Row],[Total Employees]]/$B$334</f>
        <v>4.6213826783474604E-2</v>
      </c>
      <c r="D64" s="9">
        <v>34542</v>
      </c>
      <c r="E64" s="9">
        <v>48326</v>
      </c>
      <c r="F64" s="11">
        <f>WhiteCollarEmployeesByOccupationalSeries[[#This Row],[Female Employees]]/WhiteCollarEmployeesByOccupationalSeries[[#This Row],[Total Employees]]</f>
        <v>0.5831684124149249</v>
      </c>
      <c r="G64" s="15">
        <f>((WhiteCollarEmployeesByOccupationalSeries[[#This Row],[Male Employees]]*WhiteCollarEmployeesByOccupationalSeries[[#This Row],[Male
Average Salary]])+(E64*WhiteCollarEmployeesByOccupationalSeries[[#This Row],[Female
Average Salary]]))/WhiteCollarEmployeesByOccupationalSeries[[#This Row],[Total Employees]]</f>
        <v>114671.33863033437</v>
      </c>
      <c r="H64" s="15">
        <v>117225.454168959</v>
      </c>
      <c r="I64" s="15">
        <v>112845.732146554</v>
      </c>
      <c r="J64" s="11">
        <f>ROUND(WhiteCollarEmployeesByOccupationalSeries[[#This Row],[Female
Average Salary]]/WhiteCollarEmployeesByOccupationalSeries[[#This Row],[Male
Average Salary]],3)</f>
        <v>0.96299999999999997</v>
      </c>
      <c r="K64" s="16">
        <f>ROUND(WhiteCollarEmployeesByOccupationalSeries[[#This Row],[% 
of Total Pop]]*J64,7)</f>
        <v>4.4503899999999999E-2</v>
      </c>
    </row>
    <row r="65" spans="1:11" ht="15.6" x14ac:dyDescent="0.3">
      <c r="A65" s="6" t="s">
        <v>67</v>
      </c>
      <c r="B65" s="9">
        <f>WhiteCollarEmployeesByOccupationalSeries[[#This Row],[Male Employees]]+WhiteCollarEmployeesByOccupationalSeries[[#This Row],[Female Employees]]</f>
        <v>4213</v>
      </c>
      <c r="C65" s="13">
        <f>WhiteCollarEmployeesByOccupationalSeries[[#This Row],[Total Employees]]/$B$334</f>
        <v>2.349505867630189E-3</v>
      </c>
      <c r="D65" s="9">
        <v>868</v>
      </c>
      <c r="E65" s="9">
        <v>3345</v>
      </c>
      <c r="F65" s="11">
        <f>WhiteCollarEmployeesByOccupationalSeries[[#This Row],[Female Employees]]/WhiteCollarEmployeesByOccupationalSeries[[#This Row],[Total Employees]]</f>
        <v>0.79397104201281743</v>
      </c>
      <c r="G65" s="15">
        <f>((WhiteCollarEmployeesByOccupationalSeries[[#This Row],[Male Employees]]*WhiteCollarEmployeesByOccupationalSeries[[#This Row],[Male
Average Salary]])+(E65*WhiteCollarEmployeesByOccupationalSeries[[#This Row],[Female
Average Salary]]))/WhiteCollarEmployeesByOccupationalSeries[[#This Row],[Total Employees]]</f>
        <v>56973.262510689638</v>
      </c>
      <c r="H65" s="15">
        <v>56735.509216589999</v>
      </c>
      <c r="I65" s="15">
        <v>57034.957535884998</v>
      </c>
      <c r="J65" s="11">
        <f>ROUND(WhiteCollarEmployeesByOccupationalSeries[[#This Row],[Female
Average Salary]]/WhiteCollarEmployeesByOccupationalSeries[[#This Row],[Male
Average Salary]],3)</f>
        <v>1.0049999999999999</v>
      </c>
      <c r="K65" s="16">
        <f>ROUND(WhiteCollarEmployeesByOccupationalSeries[[#This Row],[% 
of Total Pop]]*J65,7)</f>
        <v>2.3613000000000002E-3</v>
      </c>
    </row>
    <row r="66" spans="1:11" ht="15.6" x14ac:dyDescent="0.3">
      <c r="A66" s="6" t="s">
        <v>68</v>
      </c>
      <c r="B66" s="9">
        <f>WhiteCollarEmployeesByOccupationalSeries[[#This Row],[Male Employees]]+WhiteCollarEmployeesByOccupationalSeries[[#This Row],[Female Employees]]</f>
        <v>21949</v>
      </c>
      <c r="C66" s="13">
        <f>WhiteCollarEmployeesByOccupationalSeries[[#This Row],[Total Employees]]/$B$334</f>
        <v>1.2240518463948497E-2</v>
      </c>
      <c r="D66" s="9">
        <v>15332</v>
      </c>
      <c r="E66" s="9">
        <v>6617</v>
      </c>
      <c r="F66" s="11">
        <f>WhiteCollarEmployeesByOccupationalSeries[[#This Row],[Female Employees]]/WhiteCollarEmployeesByOccupationalSeries[[#This Row],[Total Employees]]</f>
        <v>0.3014715932388719</v>
      </c>
      <c r="G66" s="15">
        <f>((WhiteCollarEmployeesByOccupationalSeries[[#This Row],[Male Employees]]*WhiteCollarEmployeesByOccupationalSeries[[#This Row],[Male
Average Salary]])+(E66*WhiteCollarEmployeesByOccupationalSeries[[#This Row],[Female
Average Salary]]))/WhiteCollarEmployeesByOccupationalSeries[[#This Row],[Total Employees]]</f>
        <v>103991.06734132498</v>
      </c>
      <c r="H66" s="15">
        <v>105962.27348643</v>
      </c>
      <c r="I66" s="15">
        <v>99423.660266102001</v>
      </c>
      <c r="J66" s="11">
        <f>ROUND(WhiteCollarEmployeesByOccupationalSeries[[#This Row],[Female
Average Salary]]/WhiteCollarEmployeesByOccupationalSeries[[#This Row],[Male
Average Salary]],3)</f>
        <v>0.93799999999999994</v>
      </c>
      <c r="K66" s="16">
        <f>ROUND(WhiteCollarEmployeesByOccupationalSeries[[#This Row],[% 
of Total Pop]]*J66,7)</f>
        <v>1.14816E-2</v>
      </c>
    </row>
    <row r="67" spans="1:11" ht="15.6" x14ac:dyDescent="0.3">
      <c r="A67" s="6" t="s">
        <v>69</v>
      </c>
      <c r="B67" s="9">
        <f>WhiteCollarEmployeesByOccupationalSeries[[#This Row],[Male Employees]]+WhiteCollarEmployeesByOccupationalSeries[[#This Row],[Female Employees]]</f>
        <v>161</v>
      </c>
      <c r="C67" s="13">
        <f>WhiteCollarEmployeesByOccupationalSeries[[#This Row],[Total Employees]]/$B$334</f>
        <v>8.9786481055889022E-5</v>
      </c>
      <c r="D67" s="9">
        <v>95</v>
      </c>
      <c r="E67" s="9">
        <v>66</v>
      </c>
      <c r="F67" s="11">
        <f>WhiteCollarEmployeesByOccupationalSeries[[#This Row],[Female Employees]]/WhiteCollarEmployeesByOccupationalSeries[[#This Row],[Total Employees]]</f>
        <v>0.40993788819875776</v>
      </c>
      <c r="G67" s="15">
        <f>((WhiteCollarEmployeesByOccupationalSeries[[#This Row],[Male Employees]]*WhiteCollarEmployeesByOccupationalSeries[[#This Row],[Male
Average Salary]])+(E67*WhiteCollarEmployeesByOccupationalSeries[[#This Row],[Female
Average Salary]]))/WhiteCollarEmployeesByOccupationalSeries[[#This Row],[Total Employees]]</f>
        <v>46616.071702397792</v>
      </c>
      <c r="H67" s="15">
        <v>46340.172043011</v>
      </c>
      <c r="I67" s="15">
        <v>47013.2</v>
      </c>
      <c r="J67" s="11">
        <f>ROUND(WhiteCollarEmployeesByOccupationalSeries[[#This Row],[Female
Average Salary]]/WhiteCollarEmployeesByOccupationalSeries[[#This Row],[Male
Average Salary]],3)</f>
        <v>1.0149999999999999</v>
      </c>
      <c r="K67" s="16">
        <f>ROUND(WhiteCollarEmployeesByOccupationalSeries[[#This Row],[% 
of Total Pop]]*J67,7)</f>
        <v>9.1100000000000005E-5</v>
      </c>
    </row>
    <row r="68" spans="1:11" ht="15.6" x14ac:dyDescent="0.3">
      <c r="A68" s="6" t="s">
        <v>70</v>
      </c>
      <c r="B68" s="9">
        <f>WhiteCollarEmployeesByOccupationalSeries[[#This Row],[Male Employees]]+WhiteCollarEmployeesByOccupationalSeries[[#This Row],[Female Employees]]</f>
        <v>107</v>
      </c>
      <c r="C68" s="13">
        <f>WhiteCollarEmployeesByOccupationalSeries[[#This Row],[Total Employees]]/$B$334</f>
        <v>5.9671760701739906E-5</v>
      </c>
      <c r="D68" s="9">
        <v>14</v>
      </c>
      <c r="E68" s="9">
        <v>93</v>
      </c>
      <c r="F68" s="11">
        <f>WhiteCollarEmployeesByOccupationalSeries[[#This Row],[Female Employees]]/WhiteCollarEmployeesByOccupationalSeries[[#This Row],[Total Employees]]</f>
        <v>0.86915887850467288</v>
      </c>
      <c r="G68" s="15">
        <f>((WhiteCollarEmployeesByOccupationalSeries[[#This Row],[Male Employees]]*WhiteCollarEmployeesByOccupationalSeries[[#This Row],[Male
Average Salary]])+(E68*WhiteCollarEmployeesByOccupationalSeries[[#This Row],[Female
Average Salary]]))/WhiteCollarEmployeesByOccupationalSeries[[#This Row],[Total Employees]]</f>
        <v>41268.140186916149</v>
      </c>
      <c r="H68" s="15">
        <v>41113.5</v>
      </c>
      <c r="I68" s="15">
        <v>41291.419354839003</v>
      </c>
      <c r="J68" s="11">
        <f>ROUND(WhiteCollarEmployeesByOccupationalSeries[[#This Row],[Female
Average Salary]]/WhiteCollarEmployeesByOccupationalSeries[[#This Row],[Male
Average Salary]],3)</f>
        <v>1.004</v>
      </c>
      <c r="K68" s="16">
        <f>ROUND(WhiteCollarEmployeesByOccupationalSeries[[#This Row],[% 
of Total Pop]]*J68,7)</f>
        <v>5.9899999999999999E-5</v>
      </c>
    </row>
    <row r="69" spans="1:11" ht="15.6" x14ac:dyDescent="0.3">
      <c r="A69" s="6" t="s">
        <v>71</v>
      </c>
      <c r="B69" s="9">
        <f>WhiteCollarEmployeesByOccupationalSeries[[#This Row],[Male Employees]]+WhiteCollarEmployeesByOccupationalSeries[[#This Row],[Female Employees]]</f>
        <v>1088</v>
      </c>
      <c r="C69" s="13">
        <f>WhiteCollarEmployeesByOccupationalSeries[[#This Row],[Total Employees]]/$B$334</f>
        <v>6.0675584713544876E-4</v>
      </c>
      <c r="D69" s="9">
        <v>435</v>
      </c>
      <c r="E69" s="9">
        <v>653</v>
      </c>
      <c r="F69" s="11">
        <f>WhiteCollarEmployeesByOccupationalSeries[[#This Row],[Female Employees]]/WhiteCollarEmployeesByOccupationalSeries[[#This Row],[Total Employees]]</f>
        <v>0.6001838235294118</v>
      </c>
      <c r="G69" s="15">
        <f>((WhiteCollarEmployeesByOccupationalSeries[[#This Row],[Male Employees]]*WhiteCollarEmployeesByOccupationalSeries[[#This Row],[Male
Average Salary]])+(E69*WhiteCollarEmployeesByOccupationalSeries[[#This Row],[Female
Average Salary]]))/WhiteCollarEmployeesByOccupationalSeries[[#This Row],[Total Employees]]</f>
        <v>111262.38270677319</v>
      </c>
      <c r="H69" s="15">
        <v>109157.767816092</v>
      </c>
      <c r="I69" s="15">
        <v>112664.38496932499</v>
      </c>
      <c r="J69" s="11">
        <f>ROUND(WhiteCollarEmployeesByOccupationalSeries[[#This Row],[Female
Average Salary]]/WhiteCollarEmployeesByOccupationalSeries[[#This Row],[Male
Average Salary]],3)</f>
        <v>1.032</v>
      </c>
      <c r="K69" s="16">
        <f>ROUND(WhiteCollarEmployeesByOccupationalSeries[[#This Row],[% 
of Total Pop]]*J69,7)</f>
        <v>6.2620000000000004E-4</v>
      </c>
    </row>
    <row r="70" spans="1:11" ht="15.6" x14ac:dyDescent="0.3">
      <c r="A70" s="6" t="s">
        <v>72</v>
      </c>
      <c r="B70" s="9">
        <f>WhiteCollarEmployeesByOccupationalSeries[[#This Row],[Male Employees]]+WhiteCollarEmployeesByOccupationalSeries[[#This Row],[Female Employees]]</f>
        <v>127</v>
      </c>
      <c r="C70" s="13">
        <f>WhiteCollarEmployeesByOccupationalSeries[[#This Row],[Total Employees]]/$B$334</f>
        <v>7.0825360832906239E-5</v>
      </c>
      <c r="D70" s="9">
        <v>30</v>
      </c>
      <c r="E70" s="9">
        <v>97</v>
      </c>
      <c r="F70" s="11">
        <f>WhiteCollarEmployeesByOccupationalSeries[[#This Row],[Female Employees]]/WhiteCollarEmployeesByOccupationalSeries[[#This Row],[Total Employees]]</f>
        <v>0.76377952755905509</v>
      </c>
      <c r="G70" s="15">
        <f>((WhiteCollarEmployeesByOccupationalSeries[[#This Row],[Male Employees]]*WhiteCollarEmployeesByOccupationalSeries[[#This Row],[Male
Average Salary]])+(E70*WhiteCollarEmployeesByOccupationalSeries[[#This Row],[Female
Average Salary]]))/WhiteCollarEmployeesByOccupationalSeries[[#This Row],[Total Employees]]</f>
        <v>57052.125984252198</v>
      </c>
      <c r="H70" s="15">
        <v>54494.9</v>
      </c>
      <c r="I70" s="15">
        <v>57843.020618556999</v>
      </c>
      <c r="J70" s="11">
        <f>ROUND(WhiteCollarEmployeesByOccupationalSeries[[#This Row],[Female
Average Salary]]/WhiteCollarEmployeesByOccupationalSeries[[#This Row],[Male
Average Salary]],3)</f>
        <v>1.0609999999999999</v>
      </c>
      <c r="K70" s="16">
        <f>ROUND(WhiteCollarEmployeesByOccupationalSeries[[#This Row],[% 
of Total Pop]]*J70,7)</f>
        <v>7.5099999999999996E-5</v>
      </c>
    </row>
    <row r="71" spans="1:11" ht="15.6" x14ac:dyDescent="0.3">
      <c r="A71" s="6" t="s">
        <v>73</v>
      </c>
      <c r="B71" s="9">
        <f>WhiteCollarEmployeesByOccupationalSeries[[#This Row],[Male Employees]]+WhiteCollarEmployeesByOccupationalSeries[[#This Row],[Female Employees]]</f>
        <v>400</v>
      </c>
      <c r="C71" s="13">
        <f>WhiteCollarEmployeesByOccupationalSeries[[#This Row],[Total Employees]]/$B$334</f>
        <v>2.2307200262332676E-4</v>
      </c>
      <c r="D71" s="9">
        <v>169</v>
      </c>
      <c r="E71" s="9">
        <v>231</v>
      </c>
      <c r="F71" s="11">
        <f>WhiteCollarEmployeesByOccupationalSeries[[#This Row],[Female Employees]]/WhiteCollarEmployeesByOccupationalSeries[[#This Row],[Total Employees]]</f>
        <v>0.57750000000000001</v>
      </c>
      <c r="G71" s="15">
        <f>((WhiteCollarEmployeesByOccupationalSeries[[#This Row],[Male Employees]]*WhiteCollarEmployeesByOccupationalSeries[[#This Row],[Male
Average Salary]])+(E71*WhiteCollarEmployeesByOccupationalSeries[[#This Row],[Female
Average Salary]]))/WhiteCollarEmployeesByOccupationalSeries[[#This Row],[Total Employees]]</f>
        <v>39832.244433865795</v>
      </c>
      <c r="H71" s="15">
        <v>40145.150602410002</v>
      </c>
      <c r="I71" s="15">
        <v>39603.321739129999</v>
      </c>
      <c r="J71" s="11">
        <f>ROUND(WhiteCollarEmployeesByOccupationalSeries[[#This Row],[Female
Average Salary]]/WhiteCollarEmployeesByOccupationalSeries[[#This Row],[Male
Average Salary]],3)</f>
        <v>0.98699999999999999</v>
      </c>
      <c r="K71" s="16">
        <f>ROUND(WhiteCollarEmployeesByOccupationalSeries[[#This Row],[% 
of Total Pop]]*J71,7)</f>
        <v>2.2020000000000001E-4</v>
      </c>
    </row>
    <row r="72" spans="1:11" ht="15.6" x14ac:dyDescent="0.3">
      <c r="A72" s="6" t="s">
        <v>74</v>
      </c>
      <c r="B72" s="9">
        <f>WhiteCollarEmployeesByOccupationalSeries[[#This Row],[Male Employees]]+WhiteCollarEmployeesByOccupationalSeries[[#This Row],[Female Employees]]</f>
        <v>4540</v>
      </c>
      <c r="C72" s="13">
        <f>WhiteCollarEmployeesByOccupationalSeries[[#This Row],[Total Employees]]/$B$334</f>
        <v>2.5318672297747588E-3</v>
      </c>
      <c r="D72" s="9">
        <v>4019</v>
      </c>
      <c r="E72" s="9">
        <v>521</v>
      </c>
      <c r="F72" s="11">
        <f>WhiteCollarEmployeesByOccupationalSeries[[#This Row],[Female Employees]]/WhiteCollarEmployeesByOccupationalSeries[[#This Row],[Total Employees]]</f>
        <v>0.11475770925110132</v>
      </c>
      <c r="G72" s="15">
        <f>((WhiteCollarEmployeesByOccupationalSeries[[#This Row],[Male Employees]]*WhiteCollarEmployeesByOccupationalSeries[[#This Row],[Male
Average Salary]])+(E72*WhiteCollarEmployeesByOccupationalSeries[[#This Row],[Female
Average Salary]]))/WhiteCollarEmployeesByOccupationalSeries[[#This Row],[Total Employees]]</f>
        <v>106031.37390622192</v>
      </c>
      <c r="H72" s="15">
        <v>106154.383561644</v>
      </c>
      <c r="I72" s="15">
        <v>105082.47600767799</v>
      </c>
      <c r="J72" s="11">
        <f>ROUND(WhiteCollarEmployeesByOccupationalSeries[[#This Row],[Female
Average Salary]]/WhiteCollarEmployeesByOccupationalSeries[[#This Row],[Male
Average Salary]],3)</f>
        <v>0.99</v>
      </c>
      <c r="K72" s="16">
        <f>ROUND(WhiteCollarEmployeesByOccupationalSeries[[#This Row],[% 
of Total Pop]]*J72,7)</f>
        <v>2.5065E-3</v>
      </c>
    </row>
    <row r="73" spans="1:11" ht="15.6" x14ac:dyDescent="0.3">
      <c r="A73" s="6" t="s">
        <v>75</v>
      </c>
      <c r="B73" s="9">
        <f>WhiteCollarEmployeesByOccupationalSeries[[#This Row],[Male Employees]]+WhiteCollarEmployeesByOccupationalSeries[[#This Row],[Female Employees]]</f>
        <v>321</v>
      </c>
      <c r="C73" s="13">
        <f>WhiteCollarEmployeesByOccupationalSeries[[#This Row],[Total Employees]]/$B$334</f>
        <v>1.7901528210521972E-4</v>
      </c>
      <c r="D73" s="9">
        <v>159</v>
      </c>
      <c r="E73" s="9">
        <v>162</v>
      </c>
      <c r="F73" s="11">
        <f>WhiteCollarEmployeesByOccupationalSeries[[#This Row],[Female Employees]]/WhiteCollarEmployeesByOccupationalSeries[[#This Row],[Total Employees]]</f>
        <v>0.50467289719626163</v>
      </c>
      <c r="G73" s="15">
        <f>((WhiteCollarEmployeesByOccupationalSeries[[#This Row],[Male Employees]]*WhiteCollarEmployeesByOccupationalSeries[[#This Row],[Male
Average Salary]])+(E73*WhiteCollarEmployeesByOccupationalSeries[[#This Row],[Female
Average Salary]]))/WhiteCollarEmployeesByOccupationalSeries[[#This Row],[Total Employees]]</f>
        <v>61745.193166134246</v>
      </c>
      <c r="H73" s="15">
        <v>61007.006329114003</v>
      </c>
      <c r="I73" s="15">
        <v>62469.709876542998</v>
      </c>
      <c r="J73" s="11">
        <f>ROUND(WhiteCollarEmployeesByOccupationalSeries[[#This Row],[Female
Average Salary]]/WhiteCollarEmployeesByOccupationalSeries[[#This Row],[Male
Average Salary]],3)</f>
        <v>1.024</v>
      </c>
      <c r="K73" s="16">
        <f>ROUND(WhiteCollarEmployeesByOccupationalSeries[[#This Row],[% 
of Total Pop]]*J73,7)</f>
        <v>1.8330000000000001E-4</v>
      </c>
    </row>
    <row r="74" spans="1:11" ht="15.6" x14ac:dyDescent="0.3">
      <c r="A74" s="6" t="s">
        <v>76</v>
      </c>
      <c r="B74" s="9">
        <f>WhiteCollarEmployeesByOccupationalSeries[[#This Row],[Male Employees]]+WhiteCollarEmployeesByOccupationalSeries[[#This Row],[Female Employees]]</f>
        <v>322</v>
      </c>
      <c r="C74" s="13">
        <f>WhiteCollarEmployeesByOccupationalSeries[[#This Row],[Total Employees]]/$B$334</f>
        <v>1.7957296211177804E-4</v>
      </c>
      <c r="D74" s="9">
        <v>106</v>
      </c>
      <c r="E74" s="9">
        <v>216</v>
      </c>
      <c r="F74" s="11">
        <f>WhiteCollarEmployeesByOccupationalSeries[[#This Row],[Female Employees]]/WhiteCollarEmployeesByOccupationalSeries[[#This Row],[Total Employees]]</f>
        <v>0.67080745341614911</v>
      </c>
      <c r="G74" s="15">
        <f>((WhiteCollarEmployeesByOccupationalSeries[[#This Row],[Male Employees]]*WhiteCollarEmployeesByOccupationalSeries[[#This Row],[Male
Average Salary]])+(E74*WhiteCollarEmployeesByOccupationalSeries[[#This Row],[Female
Average Salary]]))/WhiteCollarEmployeesByOccupationalSeries[[#This Row],[Total Employees]]</f>
        <v>43350.86712407905</v>
      </c>
      <c r="H74" s="15">
        <v>43712.877358491001</v>
      </c>
      <c r="I74" s="15">
        <v>43173.213953487997</v>
      </c>
      <c r="J74" s="11">
        <f>ROUND(WhiteCollarEmployeesByOccupationalSeries[[#This Row],[Female
Average Salary]]/WhiteCollarEmployeesByOccupationalSeries[[#This Row],[Male
Average Salary]],3)</f>
        <v>0.98799999999999999</v>
      </c>
      <c r="K74" s="16">
        <f>ROUND(WhiteCollarEmployeesByOccupationalSeries[[#This Row],[% 
of Total Pop]]*J74,7)</f>
        <v>1.774E-4</v>
      </c>
    </row>
    <row r="75" spans="1:11" ht="15.6" x14ac:dyDescent="0.3">
      <c r="A75" s="6" t="s">
        <v>77</v>
      </c>
      <c r="B75" s="9">
        <f>WhiteCollarEmployeesByOccupationalSeries[[#This Row],[Male Employees]]+WhiteCollarEmployeesByOccupationalSeries[[#This Row],[Female Employees]]</f>
        <v>21091</v>
      </c>
      <c r="C75" s="13">
        <f>WhiteCollarEmployeesByOccupationalSeries[[#This Row],[Total Employees]]/$B$334</f>
        <v>1.1762029018321461E-2</v>
      </c>
      <c r="D75" s="9">
        <v>11400</v>
      </c>
      <c r="E75" s="9">
        <v>9691</v>
      </c>
      <c r="F75" s="11">
        <f>WhiteCollarEmployeesByOccupationalSeries[[#This Row],[Female Employees]]/WhiteCollarEmployeesByOccupationalSeries[[#This Row],[Total Employees]]</f>
        <v>0.459485088426343</v>
      </c>
      <c r="G75" s="15">
        <f>((WhiteCollarEmployeesByOccupationalSeries[[#This Row],[Male Employees]]*WhiteCollarEmployeesByOccupationalSeries[[#This Row],[Male
Average Salary]])+(E75*WhiteCollarEmployeesByOccupationalSeries[[#This Row],[Female
Average Salary]]))/WhiteCollarEmployeesByOccupationalSeries[[#This Row],[Total Employees]]</f>
        <v>102165.48153206284</v>
      </c>
      <c r="H75" s="15">
        <v>102534.009651663</v>
      </c>
      <c r="I75" s="15">
        <v>101731.96377709</v>
      </c>
      <c r="J75" s="11">
        <f>ROUND(WhiteCollarEmployeesByOccupationalSeries[[#This Row],[Female
Average Salary]]/WhiteCollarEmployeesByOccupationalSeries[[#This Row],[Male
Average Salary]],3)</f>
        <v>0.99199999999999999</v>
      </c>
      <c r="K75" s="16">
        <f>ROUND(WhiteCollarEmployeesByOccupationalSeries[[#This Row],[% 
of Total Pop]]*J75,7)</f>
        <v>1.16679E-2</v>
      </c>
    </row>
    <row r="76" spans="1:11" ht="15.6" x14ac:dyDescent="0.3">
      <c r="A76" s="6" t="s">
        <v>78</v>
      </c>
      <c r="B76" s="9">
        <f>WhiteCollarEmployeesByOccupationalSeries[[#This Row],[Male Employees]]+WhiteCollarEmployeesByOccupationalSeries[[#This Row],[Female Employees]]</f>
        <v>1690</v>
      </c>
      <c r="C76" s="13">
        <f>WhiteCollarEmployeesByOccupationalSeries[[#This Row],[Total Employees]]/$B$334</f>
        <v>9.4247921108355556E-4</v>
      </c>
      <c r="D76" s="9">
        <v>775</v>
      </c>
      <c r="E76" s="9">
        <v>915</v>
      </c>
      <c r="F76" s="11">
        <f>WhiteCollarEmployeesByOccupationalSeries[[#This Row],[Female Employees]]/WhiteCollarEmployeesByOccupationalSeries[[#This Row],[Total Employees]]</f>
        <v>0.54142011834319526</v>
      </c>
      <c r="G76" s="15">
        <f>((WhiteCollarEmployeesByOccupationalSeries[[#This Row],[Male Employees]]*WhiteCollarEmployeesByOccupationalSeries[[#This Row],[Male
Average Salary]])+(E76*WhiteCollarEmployeesByOccupationalSeries[[#This Row],[Female
Average Salary]]))/WhiteCollarEmployeesByOccupationalSeries[[#This Row],[Total Employees]]</f>
        <v>122058.20876412409</v>
      </c>
      <c r="H76" s="15">
        <v>126161.811369509</v>
      </c>
      <c r="I76" s="15">
        <v>118582.479781421</v>
      </c>
      <c r="J76" s="11">
        <f>ROUND(WhiteCollarEmployeesByOccupationalSeries[[#This Row],[Female
Average Salary]]/WhiteCollarEmployeesByOccupationalSeries[[#This Row],[Male
Average Salary]],3)</f>
        <v>0.94</v>
      </c>
      <c r="K76" s="16">
        <f>ROUND(WhiteCollarEmployeesByOccupationalSeries[[#This Row],[% 
of Total Pop]]*J76,7)</f>
        <v>8.8590000000000001E-4</v>
      </c>
    </row>
    <row r="77" spans="1:11" ht="15.6" x14ac:dyDescent="0.3">
      <c r="A77" s="6" t="s">
        <v>79</v>
      </c>
      <c r="B77" s="9">
        <f>WhiteCollarEmployeesByOccupationalSeries[[#This Row],[Male Employees]]+WhiteCollarEmployeesByOccupationalSeries[[#This Row],[Female Employees]]</f>
        <v>2475</v>
      </c>
      <c r="C77" s="13">
        <f>WhiteCollarEmployeesByOccupationalSeries[[#This Row],[Total Employees]]/$B$334</f>
        <v>1.3802580162318343E-3</v>
      </c>
      <c r="D77" s="9">
        <v>1312</v>
      </c>
      <c r="E77" s="9">
        <v>1163</v>
      </c>
      <c r="F77" s="11">
        <f>WhiteCollarEmployeesByOccupationalSeries[[#This Row],[Female Employees]]/WhiteCollarEmployeesByOccupationalSeries[[#This Row],[Total Employees]]</f>
        <v>0.46989898989898987</v>
      </c>
      <c r="G77" s="15">
        <f>((WhiteCollarEmployeesByOccupationalSeries[[#This Row],[Male Employees]]*WhiteCollarEmployeesByOccupationalSeries[[#This Row],[Male
Average Salary]])+(E77*WhiteCollarEmployeesByOccupationalSeries[[#This Row],[Female
Average Salary]]))/WhiteCollarEmployeesByOccupationalSeries[[#This Row],[Total Employees]]</f>
        <v>60701.036707841376</v>
      </c>
      <c r="H77" s="15">
        <v>60598.425954197999</v>
      </c>
      <c r="I77" s="15">
        <v>60816.793637144998</v>
      </c>
      <c r="J77" s="11">
        <f>ROUND(WhiteCollarEmployeesByOccupationalSeries[[#This Row],[Female
Average Salary]]/WhiteCollarEmployeesByOccupationalSeries[[#This Row],[Male
Average Salary]],3)</f>
        <v>1.004</v>
      </c>
      <c r="K77" s="16">
        <f>ROUND(WhiteCollarEmployeesByOccupationalSeries[[#This Row],[% 
of Total Pop]]*J77,7)</f>
        <v>1.3858E-3</v>
      </c>
    </row>
    <row r="78" spans="1:11" ht="15.6" x14ac:dyDescent="0.3">
      <c r="A78" s="6" t="s">
        <v>80</v>
      </c>
      <c r="B78" s="9">
        <f>WhiteCollarEmployeesByOccupationalSeries[[#This Row],[Male Employees]]+WhiteCollarEmployeesByOccupationalSeries[[#This Row],[Female Employees]]</f>
        <v>494</v>
      </c>
      <c r="C78" s="13">
        <f>WhiteCollarEmployeesByOccupationalSeries[[#This Row],[Total Employees]]/$B$334</f>
        <v>2.7549392323980852E-4</v>
      </c>
      <c r="D78" s="9">
        <v>225</v>
      </c>
      <c r="E78" s="9">
        <v>269</v>
      </c>
      <c r="F78" s="11">
        <f>WhiteCollarEmployeesByOccupationalSeries[[#This Row],[Female Employees]]/WhiteCollarEmployeesByOccupationalSeries[[#This Row],[Total Employees]]</f>
        <v>0.54453441295546556</v>
      </c>
      <c r="G78" s="15">
        <f>((WhiteCollarEmployeesByOccupationalSeries[[#This Row],[Male Employees]]*WhiteCollarEmployeesByOccupationalSeries[[#This Row],[Male
Average Salary]])+(E78*WhiteCollarEmployeesByOccupationalSeries[[#This Row],[Female
Average Salary]]))/WhiteCollarEmployeesByOccupationalSeries[[#This Row],[Total Employees]]</f>
        <v>159587.86667623409</v>
      </c>
      <c r="H78" s="15">
        <v>162394.70666666701</v>
      </c>
      <c r="I78" s="15">
        <v>157240.13805970101</v>
      </c>
      <c r="J78" s="11">
        <f>ROUND(WhiteCollarEmployeesByOccupationalSeries[[#This Row],[Female
Average Salary]]/WhiteCollarEmployeesByOccupationalSeries[[#This Row],[Male
Average Salary]],3)</f>
        <v>0.96799999999999997</v>
      </c>
      <c r="K78" s="16">
        <f>ROUND(WhiteCollarEmployeesByOccupationalSeries[[#This Row],[% 
of Total Pop]]*J78,7)</f>
        <v>2.6669999999999998E-4</v>
      </c>
    </row>
    <row r="79" spans="1:11" ht="15.6" x14ac:dyDescent="0.3">
      <c r="A79" s="6" t="s">
        <v>81</v>
      </c>
      <c r="B79" s="9">
        <f>WhiteCollarEmployeesByOccupationalSeries[[#This Row],[Male Employees]]+WhiteCollarEmployeesByOccupationalSeries[[#This Row],[Female Employees]]</f>
        <v>1098</v>
      </c>
      <c r="C79" s="13">
        <f>WhiteCollarEmployeesByOccupationalSeries[[#This Row],[Total Employees]]/$B$334</f>
        <v>6.1233264720103196E-4</v>
      </c>
      <c r="D79" s="9">
        <v>628</v>
      </c>
      <c r="E79" s="9">
        <v>470</v>
      </c>
      <c r="F79" s="11">
        <f>WhiteCollarEmployeesByOccupationalSeries[[#This Row],[Female Employees]]/WhiteCollarEmployeesByOccupationalSeries[[#This Row],[Total Employees]]</f>
        <v>0.42805100182149364</v>
      </c>
      <c r="G79" s="15">
        <f>((WhiteCollarEmployeesByOccupationalSeries[[#This Row],[Male Employees]]*WhiteCollarEmployeesByOccupationalSeries[[#This Row],[Male
Average Salary]])+(E79*WhiteCollarEmployeesByOccupationalSeries[[#This Row],[Female
Average Salary]]))/WhiteCollarEmployeesByOccupationalSeries[[#This Row],[Total Employees]]</f>
        <v>111015.95901639326</v>
      </c>
      <c r="H79" s="15">
        <v>114521.896496815</v>
      </c>
      <c r="I79" s="15">
        <v>106331.429787234</v>
      </c>
      <c r="J79" s="11">
        <f>ROUND(WhiteCollarEmployeesByOccupationalSeries[[#This Row],[Female
Average Salary]]/WhiteCollarEmployeesByOccupationalSeries[[#This Row],[Male
Average Salary]],3)</f>
        <v>0.92800000000000005</v>
      </c>
      <c r="K79" s="16">
        <f>ROUND(WhiteCollarEmployeesByOccupationalSeries[[#This Row],[% 
of Total Pop]]*J79,7)</f>
        <v>5.6820000000000004E-4</v>
      </c>
    </row>
    <row r="80" spans="1:11" ht="15.6" x14ac:dyDescent="0.3">
      <c r="A80" s="6" t="s">
        <v>82</v>
      </c>
      <c r="B80" s="9">
        <f>WhiteCollarEmployeesByOccupationalSeries[[#This Row],[Male Employees]]+WhiteCollarEmployeesByOccupationalSeries[[#This Row],[Female Employees]]</f>
        <v>171</v>
      </c>
      <c r="C80" s="13">
        <f>WhiteCollarEmployeesByOccupationalSeries[[#This Row],[Total Employees]]/$B$334</f>
        <v>9.5363281121472185E-5</v>
      </c>
      <c r="D80" s="9">
        <v>108</v>
      </c>
      <c r="E80" s="9">
        <v>63</v>
      </c>
      <c r="F80" s="11">
        <f>WhiteCollarEmployeesByOccupationalSeries[[#This Row],[Female Employees]]/WhiteCollarEmployeesByOccupationalSeries[[#This Row],[Total Employees]]</f>
        <v>0.36842105263157893</v>
      </c>
      <c r="G80" s="15">
        <f>((WhiteCollarEmployeesByOccupationalSeries[[#This Row],[Male Employees]]*WhiteCollarEmployeesByOccupationalSeries[[#This Row],[Male
Average Salary]])+(E80*WhiteCollarEmployeesByOccupationalSeries[[#This Row],[Female
Average Salary]]))/WhiteCollarEmployeesByOccupationalSeries[[#This Row],[Total Employees]]</f>
        <v>124451.69005847954</v>
      </c>
      <c r="H80" s="15">
        <v>128486.18518518499</v>
      </c>
      <c r="I80" s="15">
        <v>117535.412698413</v>
      </c>
      <c r="J80" s="11">
        <f>ROUND(WhiteCollarEmployeesByOccupationalSeries[[#This Row],[Female
Average Salary]]/WhiteCollarEmployeesByOccupationalSeries[[#This Row],[Male
Average Salary]],3)</f>
        <v>0.91500000000000004</v>
      </c>
      <c r="K80" s="16">
        <f>ROUND(WhiteCollarEmployeesByOccupationalSeries[[#This Row],[% 
of Total Pop]]*J80,7)</f>
        <v>8.7299999999999994E-5</v>
      </c>
    </row>
    <row r="81" spans="1:11" ht="15.6" x14ac:dyDescent="0.3">
      <c r="A81" s="6" t="s">
        <v>83</v>
      </c>
      <c r="B81" s="9">
        <f>WhiteCollarEmployeesByOccupationalSeries[[#This Row],[Male Employees]]+WhiteCollarEmployeesByOccupationalSeries[[#This Row],[Female Employees]]</f>
        <v>459</v>
      </c>
      <c r="C81" s="13">
        <f>WhiteCollarEmployeesByOccupationalSeries[[#This Row],[Total Employees]]/$B$334</f>
        <v>2.5597512301026747E-4</v>
      </c>
      <c r="D81" s="9">
        <v>322</v>
      </c>
      <c r="E81" s="9">
        <v>137</v>
      </c>
      <c r="F81" s="11">
        <f>WhiteCollarEmployeesByOccupationalSeries[[#This Row],[Female Employees]]/WhiteCollarEmployeesByOccupationalSeries[[#This Row],[Total Employees]]</f>
        <v>0.29847494553376908</v>
      </c>
      <c r="G81" s="15">
        <f>((WhiteCollarEmployeesByOccupationalSeries[[#This Row],[Male Employees]]*WhiteCollarEmployeesByOccupationalSeries[[#This Row],[Male
Average Salary]])+(E81*WhiteCollarEmployeesByOccupationalSeries[[#This Row],[Female
Average Salary]]))/WhiteCollarEmployeesByOccupationalSeries[[#This Row],[Total Employees]]</f>
        <v>119001.78213507599</v>
      </c>
      <c r="H81" s="15">
        <v>122335.714285714</v>
      </c>
      <c r="I81" s="15">
        <v>111165.82481751801</v>
      </c>
      <c r="J81" s="11">
        <f>ROUND(WhiteCollarEmployeesByOccupationalSeries[[#This Row],[Female
Average Salary]]/WhiteCollarEmployeesByOccupationalSeries[[#This Row],[Male
Average Salary]],3)</f>
        <v>0.90900000000000003</v>
      </c>
      <c r="K81" s="16">
        <f>ROUND(WhiteCollarEmployeesByOccupationalSeries[[#This Row],[% 
of Total Pop]]*J81,7)</f>
        <v>2.3269999999999999E-4</v>
      </c>
    </row>
    <row r="82" spans="1:11" ht="15.6" x14ac:dyDescent="0.3">
      <c r="A82" s="6" t="s">
        <v>84</v>
      </c>
      <c r="B82" s="9">
        <f>WhiteCollarEmployeesByOccupationalSeries[[#This Row],[Male Employees]]+WhiteCollarEmployeesByOccupationalSeries[[#This Row],[Female Employees]]</f>
        <v>355</v>
      </c>
      <c r="C82" s="13">
        <f>WhiteCollarEmployeesByOccupationalSeries[[#This Row],[Total Employees]]/$B$334</f>
        <v>1.9797640232820248E-4</v>
      </c>
      <c r="D82" s="9">
        <v>169</v>
      </c>
      <c r="E82" s="9">
        <v>186</v>
      </c>
      <c r="F82" s="11">
        <f>WhiteCollarEmployeesByOccupationalSeries[[#This Row],[Female Employees]]/WhiteCollarEmployeesByOccupationalSeries[[#This Row],[Total Employees]]</f>
        <v>0.52394366197183095</v>
      </c>
      <c r="G82" s="15">
        <f>((WhiteCollarEmployeesByOccupationalSeries[[#This Row],[Male Employees]]*WhiteCollarEmployeesByOccupationalSeries[[#This Row],[Male
Average Salary]])+(E82*WhiteCollarEmployeesByOccupationalSeries[[#This Row],[Female
Average Salary]]))/WhiteCollarEmployeesByOccupationalSeries[[#This Row],[Total Employees]]</f>
        <v>140100.73359725907</v>
      </c>
      <c r="H82" s="15">
        <v>143301.59171597601</v>
      </c>
      <c r="I82" s="15">
        <v>137192.42702702701</v>
      </c>
      <c r="J82" s="11">
        <f>ROUND(WhiteCollarEmployeesByOccupationalSeries[[#This Row],[Female
Average Salary]]/WhiteCollarEmployeesByOccupationalSeries[[#This Row],[Male
Average Salary]],3)</f>
        <v>0.95699999999999996</v>
      </c>
      <c r="K82" s="16">
        <f>ROUND(WhiteCollarEmployeesByOccupationalSeries[[#This Row],[% 
of Total Pop]]*J82,7)</f>
        <v>1.895E-4</v>
      </c>
    </row>
    <row r="83" spans="1:11" ht="15.6" x14ac:dyDescent="0.3">
      <c r="A83" s="6" t="s">
        <v>85</v>
      </c>
      <c r="B83" s="9">
        <f>WhiteCollarEmployeesByOccupationalSeries[[#This Row],[Male Employees]]+WhiteCollarEmployeesByOccupationalSeries[[#This Row],[Female Employees]]</f>
        <v>214</v>
      </c>
      <c r="C83" s="13">
        <f>WhiteCollarEmployeesByOccupationalSeries[[#This Row],[Total Employees]]/$B$334</f>
        <v>1.1934352140347981E-4</v>
      </c>
      <c r="D83" s="9">
        <v>126</v>
      </c>
      <c r="E83" s="9">
        <v>88</v>
      </c>
      <c r="F83" s="11">
        <f>WhiteCollarEmployeesByOccupationalSeries[[#This Row],[Female Employees]]/WhiteCollarEmployeesByOccupationalSeries[[#This Row],[Total Employees]]</f>
        <v>0.41121495327102803</v>
      </c>
      <c r="G83" s="15">
        <f>((WhiteCollarEmployeesByOccupationalSeries[[#This Row],[Male Employees]]*WhiteCollarEmployeesByOccupationalSeries[[#This Row],[Male
Average Salary]])+(E83*WhiteCollarEmployeesByOccupationalSeries[[#This Row],[Female
Average Salary]]))/WhiteCollarEmployeesByOccupationalSeries[[#This Row],[Total Employees]]</f>
        <v>51717.733644860215</v>
      </c>
      <c r="H83" s="15">
        <v>52474.436507937004</v>
      </c>
      <c r="I83" s="15">
        <v>50634.272727272997</v>
      </c>
      <c r="J83" s="11">
        <f>ROUND(WhiteCollarEmployeesByOccupationalSeries[[#This Row],[Female
Average Salary]]/WhiteCollarEmployeesByOccupationalSeries[[#This Row],[Male
Average Salary]],3)</f>
        <v>0.96499999999999997</v>
      </c>
      <c r="K83" s="16">
        <f>ROUND(WhiteCollarEmployeesByOccupationalSeries[[#This Row],[% 
of Total Pop]]*J83,7)</f>
        <v>1.1519999999999999E-4</v>
      </c>
    </row>
    <row r="84" spans="1:11" ht="15.6" x14ac:dyDescent="0.3">
      <c r="A84" s="6" t="s">
        <v>86</v>
      </c>
      <c r="B84" s="9">
        <f>WhiteCollarEmployeesByOccupationalSeries[[#This Row],[Male Employees]]+WhiteCollarEmployeesByOccupationalSeries[[#This Row],[Female Employees]]</f>
        <v>282</v>
      </c>
      <c r="C84" s="13">
        <f>WhiteCollarEmployeesByOccupationalSeries[[#This Row],[Total Employees]]/$B$334</f>
        <v>1.5726576184944537E-4</v>
      </c>
      <c r="D84" s="9">
        <v>119</v>
      </c>
      <c r="E84" s="9">
        <v>163</v>
      </c>
      <c r="F84" s="11">
        <f>WhiteCollarEmployeesByOccupationalSeries[[#This Row],[Female Employees]]/WhiteCollarEmployeesByOccupationalSeries[[#This Row],[Total Employees]]</f>
        <v>0.57801418439716312</v>
      </c>
      <c r="G84" s="15">
        <f>((WhiteCollarEmployeesByOccupationalSeries[[#This Row],[Male Employees]]*WhiteCollarEmployeesByOccupationalSeries[[#This Row],[Male
Average Salary]])+(E84*WhiteCollarEmployeesByOccupationalSeries[[#This Row],[Female
Average Salary]]))/WhiteCollarEmployeesByOccupationalSeries[[#This Row],[Total Employees]]</f>
        <v>86780.120567376143</v>
      </c>
      <c r="H84" s="15">
        <v>93065.680672268994</v>
      </c>
      <c r="I84" s="15">
        <v>82191.27607362</v>
      </c>
      <c r="J84" s="11">
        <f>ROUND(WhiteCollarEmployeesByOccupationalSeries[[#This Row],[Female
Average Salary]]/WhiteCollarEmployeesByOccupationalSeries[[#This Row],[Male
Average Salary]],3)</f>
        <v>0.88300000000000001</v>
      </c>
      <c r="K84" s="16">
        <f>ROUND(WhiteCollarEmployeesByOccupationalSeries[[#This Row],[% 
of Total Pop]]*J84,7)</f>
        <v>1.3889999999999999E-4</v>
      </c>
    </row>
    <row r="85" spans="1:11" ht="15.6" x14ac:dyDescent="0.3">
      <c r="A85" s="6" t="s">
        <v>87</v>
      </c>
      <c r="B85" s="9">
        <f>WhiteCollarEmployeesByOccupationalSeries[[#This Row],[Male Employees]]+WhiteCollarEmployeesByOccupationalSeries[[#This Row],[Female Employees]]</f>
        <v>226</v>
      </c>
      <c r="C85" s="13">
        <f>WhiteCollarEmployeesByOccupationalSeries[[#This Row],[Total Employees]]/$B$334</f>
        <v>1.2603568148217962E-4</v>
      </c>
      <c r="D85" s="9">
        <v>150</v>
      </c>
      <c r="E85" s="9">
        <v>76</v>
      </c>
      <c r="F85" s="11">
        <f>WhiteCollarEmployeesByOccupationalSeries[[#This Row],[Female Employees]]/WhiteCollarEmployeesByOccupationalSeries[[#This Row],[Total Employees]]</f>
        <v>0.33628318584070799</v>
      </c>
      <c r="G85" s="15">
        <f>((WhiteCollarEmployeesByOccupationalSeries[[#This Row],[Male Employees]]*WhiteCollarEmployeesByOccupationalSeries[[#This Row],[Male
Average Salary]])+(E85*WhiteCollarEmployeesByOccupationalSeries[[#This Row],[Female
Average Salary]]))/WhiteCollarEmployeesByOccupationalSeries[[#This Row],[Total Employees]]</f>
        <v>124575.15486725631</v>
      </c>
      <c r="H85" s="15">
        <v>129831.55333333299</v>
      </c>
      <c r="I85" s="15">
        <v>114200.684210526</v>
      </c>
      <c r="J85" s="11">
        <f>ROUND(WhiteCollarEmployeesByOccupationalSeries[[#This Row],[Female
Average Salary]]/WhiteCollarEmployeesByOccupationalSeries[[#This Row],[Male
Average Salary]],3)</f>
        <v>0.88</v>
      </c>
      <c r="K85" s="16">
        <f>ROUND(WhiteCollarEmployeesByOccupationalSeries[[#This Row],[% 
of Total Pop]]*J85,7)</f>
        <v>1.109E-4</v>
      </c>
    </row>
    <row r="86" spans="1:11" ht="15.6" x14ac:dyDescent="0.3">
      <c r="A86" s="6" t="s">
        <v>88</v>
      </c>
      <c r="B86" s="9">
        <f>WhiteCollarEmployeesByOccupationalSeries[[#This Row],[Male Employees]]+WhiteCollarEmployeesByOccupationalSeries[[#This Row],[Female Employees]]</f>
        <v>117</v>
      </c>
      <c r="C86" s="13">
        <f>WhiteCollarEmployeesByOccupationalSeries[[#This Row],[Total Employees]]/$B$334</f>
        <v>6.5248560767323076E-5</v>
      </c>
      <c r="D86" s="9">
        <v>67</v>
      </c>
      <c r="E86" s="9">
        <v>50</v>
      </c>
      <c r="F86" s="11">
        <f>WhiteCollarEmployeesByOccupationalSeries[[#This Row],[Female Employees]]/WhiteCollarEmployeesByOccupationalSeries[[#This Row],[Total Employees]]</f>
        <v>0.42735042735042733</v>
      </c>
      <c r="G86" s="15">
        <f>((WhiteCollarEmployeesByOccupationalSeries[[#This Row],[Male Employees]]*WhiteCollarEmployeesByOccupationalSeries[[#This Row],[Male
Average Salary]])+(E86*WhiteCollarEmployeesByOccupationalSeries[[#This Row],[Female
Average Salary]]))/WhiteCollarEmployeesByOccupationalSeries[[#This Row],[Total Employees]]</f>
        <v>97213.076923077082</v>
      </c>
      <c r="H86" s="15">
        <v>99382.970149254004</v>
      </c>
      <c r="I86" s="15">
        <v>94305.42</v>
      </c>
      <c r="J86" s="11">
        <f>ROUND(WhiteCollarEmployeesByOccupationalSeries[[#This Row],[Female
Average Salary]]/WhiteCollarEmployeesByOccupationalSeries[[#This Row],[Male
Average Salary]],3)</f>
        <v>0.94899999999999995</v>
      </c>
      <c r="K86" s="16">
        <f>ROUND(WhiteCollarEmployeesByOccupationalSeries[[#This Row],[% 
of Total Pop]]*J86,7)</f>
        <v>6.19E-5</v>
      </c>
    </row>
    <row r="87" spans="1:11" ht="15.6" x14ac:dyDescent="0.3">
      <c r="A87" s="6" t="s">
        <v>89</v>
      </c>
      <c r="B87" s="9">
        <f>WhiteCollarEmployeesByOccupationalSeries[[#This Row],[Male Employees]]+WhiteCollarEmployeesByOccupationalSeries[[#This Row],[Female Employees]]</f>
        <v>366</v>
      </c>
      <c r="C87" s="13">
        <f>WhiteCollarEmployeesByOccupationalSeries[[#This Row],[Total Employees]]/$B$334</f>
        <v>2.0411088240034398E-4</v>
      </c>
      <c r="D87" s="9">
        <v>246</v>
      </c>
      <c r="E87" s="9">
        <v>120</v>
      </c>
      <c r="F87" s="11">
        <f>WhiteCollarEmployeesByOccupationalSeries[[#This Row],[Female Employees]]/WhiteCollarEmployeesByOccupationalSeries[[#This Row],[Total Employees]]</f>
        <v>0.32786885245901637</v>
      </c>
      <c r="G87" s="15">
        <f>((WhiteCollarEmployeesByOccupationalSeries[[#This Row],[Male Employees]]*WhiteCollarEmployeesByOccupationalSeries[[#This Row],[Male
Average Salary]])+(E87*WhiteCollarEmployeesByOccupationalSeries[[#This Row],[Female
Average Salary]]))/WhiteCollarEmployeesByOccupationalSeries[[#This Row],[Total Employees]]</f>
        <v>124899.09836065574</v>
      </c>
      <c r="H87" s="15">
        <v>128693.37398374001</v>
      </c>
      <c r="I87" s="15">
        <v>117120.83333333299</v>
      </c>
      <c r="J87" s="11">
        <f>ROUND(WhiteCollarEmployeesByOccupationalSeries[[#This Row],[Female
Average Salary]]/WhiteCollarEmployeesByOccupationalSeries[[#This Row],[Male
Average Salary]],3)</f>
        <v>0.91</v>
      </c>
      <c r="K87" s="16">
        <f>ROUND(WhiteCollarEmployeesByOccupationalSeries[[#This Row],[% 
of Total Pop]]*J87,7)</f>
        <v>1.8569999999999999E-4</v>
      </c>
    </row>
    <row r="88" spans="1:11" ht="15.6" x14ac:dyDescent="0.3">
      <c r="A88" s="6" t="s">
        <v>90</v>
      </c>
      <c r="B88" s="9">
        <f>WhiteCollarEmployeesByOccupationalSeries[[#This Row],[Male Employees]]+WhiteCollarEmployeesByOccupationalSeries[[#This Row],[Female Employees]]</f>
        <v>884</v>
      </c>
      <c r="C88" s="13">
        <f>WhiteCollarEmployeesByOccupationalSeries[[#This Row],[Total Employees]]/$B$334</f>
        <v>4.9298912579755216E-4</v>
      </c>
      <c r="D88" s="9">
        <v>574</v>
      </c>
      <c r="E88" s="9">
        <v>310</v>
      </c>
      <c r="F88" s="11">
        <f>WhiteCollarEmployeesByOccupationalSeries[[#This Row],[Female Employees]]/WhiteCollarEmployeesByOccupationalSeries[[#This Row],[Total Employees]]</f>
        <v>0.35067873303167418</v>
      </c>
      <c r="G88" s="15">
        <f>((WhiteCollarEmployeesByOccupationalSeries[[#This Row],[Male Employees]]*WhiteCollarEmployeesByOccupationalSeries[[#This Row],[Male
Average Salary]])+(E88*WhiteCollarEmployeesByOccupationalSeries[[#This Row],[Female
Average Salary]]))/WhiteCollarEmployeesByOccupationalSeries[[#This Row],[Total Employees]]</f>
        <v>74475.330316742009</v>
      </c>
      <c r="H88" s="15">
        <v>75917.163763065997</v>
      </c>
      <c r="I88" s="15">
        <v>71805.612903226007</v>
      </c>
      <c r="J88" s="11">
        <f>ROUND(WhiteCollarEmployeesByOccupationalSeries[[#This Row],[Female
Average Salary]]/WhiteCollarEmployeesByOccupationalSeries[[#This Row],[Male
Average Salary]],3)</f>
        <v>0.94599999999999995</v>
      </c>
      <c r="K88" s="16">
        <f>ROUND(WhiteCollarEmployeesByOccupationalSeries[[#This Row],[% 
of Total Pop]]*J88,7)</f>
        <v>4.6640000000000001E-4</v>
      </c>
    </row>
    <row r="89" spans="1:11" ht="15.6" x14ac:dyDescent="0.3">
      <c r="A89" s="6" t="s">
        <v>91</v>
      </c>
      <c r="B89" s="9">
        <f>WhiteCollarEmployeesByOccupationalSeries[[#This Row],[Male Employees]]+WhiteCollarEmployeesByOccupationalSeries[[#This Row],[Female Employees]]</f>
        <v>202</v>
      </c>
      <c r="C89" s="13">
        <f>WhiteCollarEmployeesByOccupationalSeries[[#This Row],[Total Employees]]/$B$334</f>
        <v>1.1265136132478001E-4</v>
      </c>
      <c r="D89" s="9">
        <v>134</v>
      </c>
      <c r="E89" s="9">
        <v>68</v>
      </c>
      <c r="F89" s="11">
        <f>WhiteCollarEmployeesByOccupationalSeries[[#This Row],[Female Employees]]/WhiteCollarEmployeesByOccupationalSeries[[#This Row],[Total Employees]]</f>
        <v>0.33663366336633666</v>
      </c>
      <c r="G89" s="15">
        <f>((WhiteCollarEmployeesByOccupationalSeries[[#This Row],[Male Employees]]*WhiteCollarEmployeesByOccupationalSeries[[#This Row],[Male
Average Salary]])+(E89*WhiteCollarEmployeesByOccupationalSeries[[#This Row],[Female
Average Salary]]))/WhiteCollarEmployeesByOccupationalSeries[[#This Row],[Total Employees]]</f>
        <v>53757.55548987737</v>
      </c>
      <c r="H89" s="15">
        <v>54860.447761194002</v>
      </c>
      <c r="I89" s="15">
        <v>51584.208955224</v>
      </c>
      <c r="J89" s="11">
        <f>ROUND(WhiteCollarEmployeesByOccupationalSeries[[#This Row],[Female
Average Salary]]/WhiteCollarEmployeesByOccupationalSeries[[#This Row],[Male
Average Salary]],3)</f>
        <v>0.94</v>
      </c>
      <c r="K89" s="16">
        <f>ROUND(WhiteCollarEmployeesByOccupationalSeries[[#This Row],[% 
of Total Pop]]*J89,7)</f>
        <v>1.059E-4</v>
      </c>
    </row>
    <row r="90" spans="1:11" ht="15.6" x14ac:dyDescent="0.3">
      <c r="A90" s="6" t="s">
        <v>92</v>
      </c>
      <c r="B90" s="9">
        <f>WhiteCollarEmployeesByOccupationalSeries[[#This Row],[Male Employees]]+WhiteCollarEmployeesByOccupationalSeries[[#This Row],[Female Employees]]</f>
        <v>4653</v>
      </c>
      <c r="C90" s="13">
        <f>WhiteCollarEmployeesByOccupationalSeries[[#This Row],[Total Employees]]/$B$334</f>
        <v>2.5948850705158483E-3</v>
      </c>
      <c r="D90" s="9">
        <v>2839</v>
      </c>
      <c r="E90" s="9">
        <v>1814</v>
      </c>
      <c r="F90" s="11">
        <f>WhiteCollarEmployeesByOccupationalSeries[[#This Row],[Female Employees]]/WhiteCollarEmployeesByOccupationalSeries[[#This Row],[Total Employees]]</f>
        <v>0.3898560068772835</v>
      </c>
      <c r="G90" s="15">
        <f>((WhiteCollarEmployeesByOccupationalSeries[[#This Row],[Male Employees]]*WhiteCollarEmployeesByOccupationalSeries[[#This Row],[Male
Average Salary]])+(E90*WhiteCollarEmployeesByOccupationalSeries[[#This Row],[Female
Average Salary]]))/WhiteCollarEmployeesByOccupationalSeries[[#This Row],[Total Employees]]</f>
        <v>75370.751987965137</v>
      </c>
      <c r="H90" s="15">
        <v>77372.605494892996</v>
      </c>
      <c r="I90" s="15">
        <v>72237.751929438004</v>
      </c>
      <c r="J90" s="11">
        <f>ROUND(WhiteCollarEmployeesByOccupationalSeries[[#This Row],[Female
Average Salary]]/WhiteCollarEmployeesByOccupationalSeries[[#This Row],[Male
Average Salary]],3)</f>
        <v>0.93400000000000005</v>
      </c>
      <c r="K90" s="16">
        <f>ROUND(WhiteCollarEmployeesByOccupationalSeries[[#This Row],[% 
of Total Pop]]*J90,7)</f>
        <v>2.4236000000000001E-3</v>
      </c>
    </row>
    <row r="91" spans="1:11" ht="15.6" x14ac:dyDescent="0.3">
      <c r="A91" s="6" t="s">
        <v>93</v>
      </c>
      <c r="B91" s="9">
        <f>WhiteCollarEmployeesByOccupationalSeries[[#This Row],[Male Employees]]+WhiteCollarEmployeesByOccupationalSeries[[#This Row],[Female Employees]]</f>
        <v>929</v>
      </c>
      <c r="C91" s="13">
        <f>WhiteCollarEmployeesByOccupationalSeries[[#This Row],[Total Employees]]/$B$334</f>
        <v>5.1808472609267636E-4</v>
      </c>
      <c r="D91" s="9">
        <v>665</v>
      </c>
      <c r="E91" s="9">
        <v>264</v>
      </c>
      <c r="F91" s="11">
        <f>WhiteCollarEmployeesByOccupationalSeries[[#This Row],[Female Employees]]/WhiteCollarEmployeesByOccupationalSeries[[#This Row],[Total Employees]]</f>
        <v>0.28417653390742736</v>
      </c>
      <c r="G91" s="15">
        <f>((WhiteCollarEmployeesByOccupationalSeries[[#This Row],[Male Employees]]*WhiteCollarEmployeesByOccupationalSeries[[#This Row],[Male
Average Salary]])+(E91*WhiteCollarEmployeesByOccupationalSeries[[#This Row],[Female
Average Salary]]))/WhiteCollarEmployeesByOccupationalSeries[[#This Row],[Total Employees]]</f>
        <v>50222.558665231641</v>
      </c>
      <c r="H91" s="15">
        <v>50753.066165413999</v>
      </c>
      <c r="I91" s="15">
        <v>48886.242424242002</v>
      </c>
      <c r="J91" s="11">
        <f>ROUND(WhiteCollarEmployeesByOccupationalSeries[[#This Row],[Female
Average Salary]]/WhiteCollarEmployeesByOccupationalSeries[[#This Row],[Male
Average Salary]],3)</f>
        <v>0.96299999999999997</v>
      </c>
      <c r="K91" s="16">
        <f>ROUND(WhiteCollarEmployeesByOccupationalSeries[[#This Row],[% 
of Total Pop]]*J91,7)</f>
        <v>4.9890000000000004E-4</v>
      </c>
    </row>
    <row r="92" spans="1:11" ht="15.6" x14ac:dyDescent="0.3">
      <c r="A92" s="6" t="s">
        <v>94</v>
      </c>
      <c r="B92" s="9">
        <f>WhiteCollarEmployeesByOccupationalSeries[[#This Row],[Male Employees]]+WhiteCollarEmployeesByOccupationalSeries[[#This Row],[Female Employees]]</f>
        <v>1736</v>
      </c>
      <c r="C92" s="13">
        <f>WhiteCollarEmployeesByOccupationalSeries[[#This Row],[Total Employees]]/$B$334</f>
        <v>9.6813249138523808E-4</v>
      </c>
      <c r="D92" s="9">
        <v>1350</v>
      </c>
      <c r="E92" s="9">
        <v>386</v>
      </c>
      <c r="F92" s="11">
        <f>WhiteCollarEmployeesByOccupationalSeries[[#This Row],[Female Employees]]/WhiteCollarEmployeesByOccupationalSeries[[#This Row],[Total Employees]]</f>
        <v>0.22235023041474655</v>
      </c>
      <c r="G92" s="15">
        <f>((WhiteCollarEmployeesByOccupationalSeries[[#This Row],[Male Employees]]*WhiteCollarEmployeesByOccupationalSeries[[#This Row],[Male
Average Salary]])+(E92*WhiteCollarEmployeesByOccupationalSeries[[#This Row],[Female
Average Salary]]))/WhiteCollarEmployeesByOccupationalSeries[[#This Row],[Total Employees]]</f>
        <v>79489.427507318964</v>
      </c>
      <c r="H92" s="15">
        <v>80120.152705707995</v>
      </c>
      <c r="I92" s="15">
        <v>77283.523316061997</v>
      </c>
      <c r="J92" s="11">
        <f>ROUND(WhiteCollarEmployeesByOccupationalSeries[[#This Row],[Female
Average Salary]]/WhiteCollarEmployeesByOccupationalSeries[[#This Row],[Male
Average Salary]],3)</f>
        <v>0.96499999999999997</v>
      </c>
      <c r="K92" s="16">
        <f>ROUND(WhiteCollarEmployeesByOccupationalSeries[[#This Row],[% 
of Total Pop]]*J92,7)</f>
        <v>9.3420000000000005E-4</v>
      </c>
    </row>
    <row r="93" spans="1:11" ht="15.6" x14ac:dyDescent="0.3">
      <c r="A93" s="6" t="s">
        <v>95</v>
      </c>
      <c r="B93" s="9">
        <f>WhiteCollarEmployeesByOccupationalSeries[[#This Row],[Male Employees]]+WhiteCollarEmployeesByOccupationalSeries[[#This Row],[Female Employees]]</f>
        <v>6932</v>
      </c>
      <c r="C93" s="13">
        <f>WhiteCollarEmployeesByOccupationalSeries[[#This Row],[Total Employees]]/$B$334</f>
        <v>3.8658378054622525E-3</v>
      </c>
      <c r="D93" s="9">
        <v>6015</v>
      </c>
      <c r="E93" s="9">
        <v>917</v>
      </c>
      <c r="F93" s="11">
        <f>WhiteCollarEmployeesByOccupationalSeries[[#This Row],[Female Employees]]/WhiteCollarEmployeesByOccupationalSeries[[#This Row],[Total Employees]]</f>
        <v>0.13228505481823427</v>
      </c>
      <c r="G93" s="15">
        <f>((WhiteCollarEmployeesByOccupationalSeries[[#This Row],[Male Employees]]*WhiteCollarEmployeesByOccupationalSeries[[#This Row],[Male
Average Salary]])+(E93*WhiteCollarEmployeesByOccupationalSeries[[#This Row],[Female
Average Salary]]))/WhiteCollarEmployeesByOccupationalSeries[[#This Row],[Total Employees]]</f>
        <v>54580.089555928425</v>
      </c>
      <c r="H93" s="15">
        <v>54858.950424221999</v>
      </c>
      <c r="I93" s="15">
        <v>52750.920392585002</v>
      </c>
      <c r="J93" s="11">
        <f>ROUND(WhiteCollarEmployeesByOccupationalSeries[[#This Row],[Female
Average Salary]]/WhiteCollarEmployeesByOccupationalSeries[[#This Row],[Male
Average Salary]],3)</f>
        <v>0.96199999999999997</v>
      </c>
      <c r="K93" s="16">
        <f>ROUND(WhiteCollarEmployeesByOccupationalSeries[[#This Row],[% 
of Total Pop]]*J93,7)</f>
        <v>3.7188999999999998E-3</v>
      </c>
    </row>
    <row r="94" spans="1:11" ht="15.6" x14ac:dyDescent="0.3">
      <c r="A94" s="6" t="s">
        <v>96</v>
      </c>
      <c r="B94" s="9">
        <f>WhiteCollarEmployeesByOccupationalSeries[[#This Row],[Male Employees]]+WhiteCollarEmployeesByOccupationalSeries[[#This Row],[Female Employees]]</f>
        <v>772</v>
      </c>
      <c r="C94" s="13">
        <f>WhiteCollarEmployeesByOccupationalSeries[[#This Row],[Total Employees]]/$B$334</f>
        <v>4.3052896506302061E-4</v>
      </c>
      <c r="D94" s="9">
        <v>522</v>
      </c>
      <c r="E94" s="9">
        <v>250</v>
      </c>
      <c r="F94" s="11">
        <f>WhiteCollarEmployeesByOccupationalSeries[[#This Row],[Female Employees]]/WhiteCollarEmployeesByOccupationalSeries[[#This Row],[Total Employees]]</f>
        <v>0.32383419689119169</v>
      </c>
      <c r="G94" s="15">
        <f>((WhiteCollarEmployeesByOccupationalSeries[[#This Row],[Male Employees]]*WhiteCollarEmployeesByOccupationalSeries[[#This Row],[Male
Average Salary]])+(E94*WhiteCollarEmployeesByOccupationalSeries[[#This Row],[Female
Average Salary]]))/WhiteCollarEmployeesByOccupationalSeries[[#This Row],[Total Employees]]</f>
        <v>94518.334196891388</v>
      </c>
      <c r="H94" s="15">
        <v>98676.329501916</v>
      </c>
      <c r="I94" s="15">
        <v>85836.44</v>
      </c>
      <c r="J94" s="11">
        <f>ROUND(WhiteCollarEmployeesByOccupationalSeries[[#This Row],[Female
Average Salary]]/WhiteCollarEmployeesByOccupationalSeries[[#This Row],[Male
Average Salary]],3)</f>
        <v>0.87</v>
      </c>
      <c r="K94" s="16">
        <f>ROUND(WhiteCollarEmployeesByOccupationalSeries[[#This Row],[% 
of Total Pop]]*J94,7)</f>
        <v>3.746E-4</v>
      </c>
    </row>
    <row r="95" spans="1:11" ht="15.6" x14ac:dyDescent="0.3">
      <c r="A95" s="6" t="s">
        <v>97</v>
      </c>
      <c r="B95" s="9">
        <f>WhiteCollarEmployeesByOccupationalSeries[[#This Row],[Male Employees]]+WhiteCollarEmployeesByOccupationalSeries[[#This Row],[Female Employees]]</f>
        <v>212</v>
      </c>
      <c r="C95" s="13">
        <f>WhiteCollarEmployeesByOccupationalSeries[[#This Row],[Total Employees]]/$B$334</f>
        <v>1.1822816139036318E-4</v>
      </c>
      <c r="D95" s="9">
        <v>155</v>
      </c>
      <c r="E95" s="9">
        <v>57</v>
      </c>
      <c r="F95" s="11">
        <f>WhiteCollarEmployeesByOccupationalSeries[[#This Row],[Female Employees]]/WhiteCollarEmployeesByOccupationalSeries[[#This Row],[Total Employees]]</f>
        <v>0.26886792452830188</v>
      </c>
      <c r="G95" s="15">
        <f>((WhiteCollarEmployeesByOccupationalSeries[[#This Row],[Male Employees]]*WhiteCollarEmployeesByOccupationalSeries[[#This Row],[Male
Average Salary]])+(E95*WhiteCollarEmployeesByOccupationalSeries[[#This Row],[Female
Average Salary]]))/WhiteCollarEmployeesByOccupationalSeries[[#This Row],[Total Employees]]</f>
        <v>98254.589622641506</v>
      </c>
      <c r="H95" s="15">
        <v>101513.535483871</v>
      </c>
      <c r="I95" s="15">
        <v>89392.543859648998</v>
      </c>
      <c r="J95" s="11">
        <f>ROUND(WhiteCollarEmployeesByOccupationalSeries[[#This Row],[Female
Average Salary]]/WhiteCollarEmployeesByOccupationalSeries[[#This Row],[Male
Average Salary]],3)</f>
        <v>0.88100000000000001</v>
      </c>
      <c r="K95" s="16">
        <f>ROUND(WhiteCollarEmployeesByOccupationalSeries[[#This Row],[% 
of Total Pop]]*J95,7)</f>
        <v>1.042E-4</v>
      </c>
    </row>
    <row r="96" spans="1:11" ht="15.6" x14ac:dyDescent="0.3">
      <c r="A96" s="6" t="s">
        <v>98</v>
      </c>
      <c r="B96" s="9">
        <f>WhiteCollarEmployeesByOccupationalSeries[[#This Row],[Male Employees]]+WhiteCollarEmployeesByOccupationalSeries[[#This Row],[Female Employees]]</f>
        <v>390</v>
      </c>
      <c r="C96" s="13">
        <f>WhiteCollarEmployeesByOccupationalSeries[[#This Row],[Total Employees]]/$B$334</f>
        <v>2.1749520255774359E-4</v>
      </c>
      <c r="D96" s="9">
        <v>236</v>
      </c>
      <c r="E96" s="9">
        <v>154</v>
      </c>
      <c r="F96" s="11">
        <f>WhiteCollarEmployeesByOccupationalSeries[[#This Row],[Female Employees]]/WhiteCollarEmployeesByOccupationalSeries[[#This Row],[Total Employees]]</f>
        <v>0.39487179487179486</v>
      </c>
      <c r="G96" s="15">
        <f>((WhiteCollarEmployeesByOccupationalSeries[[#This Row],[Male Employees]]*WhiteCollarEmployeesByOccupationalSeries[[#This Row],[Male
Average Salary]])+(E96*WhiteCollarEmployeesByOccupationalSeries[[#This Row],[Female
Average Salary]]))/WhiteCollarEmployeesByOccupationalSeries[[#This Row],[Total Employees]]</f>
        <v>147006.37948717937</v>
      </c>
      <c r="H96" s="15">
        <v>145330.216101695</v>
      </c>
      <c r="I96" s="15">
        <v>149575.045454545</v>
      </c>
      <c r="J96" s="11">
        <f>ROUND(WhiteCollarEmployeesByOccupationalSeries[[#This Row],[Female
Average Salary]]/WhiteCollarEmployeesByOccupationalSeries[[#This Row],[Male
Average Salary]],3)</f>
        <v>1.0289999999999999</v>
      </c>
      <c r="K96" s="16">
        <f>ROUND(WhiteCollarEmployeesByOccupationalSeries[[#This Row],[% 
of Total Pop]]*J96,7)</f>
        <v>2.2379999999999999E-4</v>
      </c>
    </row>
    <row r="97" spans="1:11" ht="15.6" x14ac:dyDescent="0.3">
      <c r="A97" s="6" t="s">
        <v>99</v>
      </c>
      <c r="B97" s="9">
        <f>WhiteCollarEmployeesByOccupationalSeries[[#This Row],[Male Employees]]+WhiteCollarEmployeesByOccupationalSeries[[#This Row],[Female Employees]]</f>
        <v>1895</v>
      </c>
      <c r="C97" s="13">
        <f>WhiteCollarEmployeesByOccupationalSeries[[#This Row],[Total Employees]]/$B$334</f>
        <v>1.0568036124280105E-3</v>
      </c>
      <c r="D97" s="9">
        <v>1287</v>
      </c>
      <c r="E97" s="9">
        <v>608</v>
      </c>
      <c r="F97" s="11">
        <f>WhiteCollarEmployeesByOccupationalSeries[[#This Row],[Female Employees]]/WhiteCollarEmployeesByOccupationalSeries[[#This Row],[Total Employees]]</f>
        <v>0.32084432717678102</v>
      </c>
      <c r="G97" s="15">
        <f>((WhiteCollarEmployeesByOccupationalSeries[[#This Row],[Male Employees]]*WhiteCollarEmployeesByOccupationalSeries[[#This Row],[Male
Average Salary]])+(E97*WhiteCollarEmployeesByOccupationalSeries[[#This Row],[Female
Average Salary]]))/WhiteCollarEmployeesByOccupationalSeries[[#This Row],[Total Employees]]</f>
        <v>103211.06649076544</v>
      </c>
      <c r="H97" s="15">
        <v>104327.282828283</v>
      </c>
      <c r="I97" s="15">
        <v>100848.286184211</v>
      </c>
      <c r="J97" s="11">
        <f>ROUND(WhiteCollarEmployeesByOccupationalSeries[[#This Row],[Female
Average Salary]]/WhiteCollarEmployeesByOccupationalSeries[[#This Row],[Male
Average Salary]],3)</f>
        <v>0.96699999999999997</v>
      </c>
      <c r="K97" s="16">
        <f>ROUND(WhiteCollarEmployeesByOccupationalSeries[[#This Row],[% 
of Total Pop]]*J97,7)</f>
        <v>1.0219000000000001E-3</v>
      </c>
    </row>
    <row r="98" spans="1:11" ht="15.6" x14ac:dyDescent="0.3">
      <c r="A98" s="6" t="s">
        <v>100</v>
      </c>
      <c r="B98" s="9">
        <f>WhiteCollarEmployeesByOccupationalSeries[[#This Row],[Male Employees]]+WhiteCollarEmployeesByOccupationalSeries[[#This Row],[Female Employees]]</f>
        <v>522</v>
      </c>
      <c r="C98" s="13">
        <f>WhiteCollarEmployeesByOccupationalSeries[[#This Row],[Total Employees]]/$B$334</f>
        <v>2.9110896342344139E-4</v>
      </c>
      <c r="D98" s="9">
        <v>355</v>
      </c>
      <c r="E98" s="9">
        <v>167</v>
      </c>
      <c r="F98" s="11">
        <f>WhiteCollarEmployeesByOccupationalSeries[[#This Row],[Female Employees]]/WhiteCollarEmployeesByOccupationalSeries[[#This Row],[Total Employees]]</f>
        <v>0.31992337164750956</v>
      </c>
      <c r="G98" s="15">
        <f>((WhiteCollarEmployeesByOccupationalSeries[[#This Row],[Male Employees]]*WhiteCollarEmployeesByOccupationalSeries[[#This Row],[Male
Average Salary]])+(E98*WhiteCollarEmployeesByOccupationalSeries[[#This Row],[Female
Average Salary]]))/WhiteCollarEmployeesByOccupationalSeries[[#This Row],[Total Employees]]</f>
        <v>99578.636015325465</v>
      </c>
      <c r="H98" s="15">
        <v>103055.278873239</v>
      </c>
      <c r="I98" s="15">
        <v>92188.167664670997</v>
      </c>
      <c r="J98" s="11">
        <f>ROUND(WhiteCollarEmployeesByOccupationalSeries[[#This Row],[Female
Average Salary]]/WhiteCollarEmployeesByOccupationalSeries[[#This Row],[Male
Average Salary]],3)</f>
        <v>0.89500000000000002</v>
      </c>
      <c r="K98" s="16">
        <f>ROUND(WhiteCollarEmployeesByOccupationalSeries[[#This Row],[% 
of Total Pop]]*J98,7)</f>
        <v>2.6049999999999999E-4</v>
      </c>
    </row>
    <row r="99" spans="1:11" ht="15.6" x14ac:dyDescent="0.3">
      <c r="A99" s="6" t="s">
        <v>101</v>
      </c>
      <c r="B99" s="9">
        <f>WhiteCollarEmployeesByOccupationalSeries[[#This Row],[Male Employees]]+WhiteCollarEmployeesByOccupationalSeries[[#This Row],[Female Employees]]</f>
        <v>1888</v>
      </c>
      <c r="C99" s="13">
        <f>WhiteCollarEmployeesByOccupationalSeries[[#This Row],[Total Employees]]/$B$334</f>
        <v>1.0528998523821023E-3</v>
      </c>
      <c r="D99" s="9">
        <v>1264</v>
      </c>
      <c r="E99" s="9">
        <v>624</v>
      </c>
      <c r="F99" s="11">
        <f>WhiteCollarEmployeesByOccupationalSeries[[#This Row],[Female Employees]]/WhiteCollarEmployeesByOccupationalSeries[[#This Row],[Total Employees]]</f>
        <v>0.33050847457627119</v>
      </c>
      <c r="G99" s="15">
        <f>((WhiteCollarEmployeesByOccupationalSeries[[#This Row],[Male Employees]]*WhiteCollarEmployeesByOccupationalSeries[[#This Row],[Male
Average Salary]])+(E99*WhiteCollarEmployeesByOccupationalSeries[[#This Row],[Female
Average Salary]]))/WhiteCollarEmployeesByOccupationalSeries[[#This Row],[Total Employees]]</f>
        <v>89130.803495762797</v>
      </c>
      <c r="H99" s="15">
        <v>90931.268987342002</v>
      </c>
      <c r="I99" s="15">
        <v>85483.706730769001</v>
      </c>
      <c r="J99" s="11">
        <f>ROUND(WhiteCollarEmployeesByOccupationalSeries[[#This Row],[Female
Average Salary]]/WhiteCollarEmployeesByOccupationalSeries[[#This Row],[Male
Average Salary]],3)</f>
        <v>0.94</v>
      </c>
      <c r="K99" s="16">
        <f>ROUND(WhiteCollarEmployeesByOccupationalSeries[[#This Row],[% 
of Total Pop]]*J99,7)</f>
        <v>9.8970000000000004E-4</v>
      </c>
    </row>
    <row r="100" spans="1:11" ht="15.6" x14ac:dyDescent="0.3">
      <c r="A100" s="6" t="s">
        <v>102</v>
      </c>
      <c r="B100" s="9">
        <f>WhiteCollarEmployeesByOccupationalSeries[[#This Row],[Male Employees]]+WhiteCollarEmployeesByOccupationalSeries[[#This Row],[Female Employees]]</f>
        <v>174</v>
      </c>
      <c r="C100" s="13">
        <f>WhiteCollarEmployeesByOccupationalSeries[[#This Row],[Total Employees]]/$B$334</f>
        <v>9.7036321141147133E-5</v>
      </c>
      <c r="D100" s="9">
        <v>71</v>
      </c>
      <c r="E100" s="9">
        <v>103</v>
      </c>
      <c r="F100" s="11">
        <f>WhiteCollarEmployeesByOccupationalSeries[[#This Row],[Female Employees]]/WhiteCollarEmployeesByOccupationalSeries[[#This Row],[Total Employees]]</f>
        <v>0.59195402298850575</v>
      </c>
      <c r="G100" s="15">
        <f>((WhiteCollarEmployeesByOccupationalSeries[[#This Row],[Male Employees]]*WhiteCollarEmployeesByOccupationalSeries[[#This Row],[Male
Average Salary]])+(E100*WhiteCollarEmployeesByOccupationalSeries[[#This Row],[Female
Average Salary]]))/WhiteCollarEmployeesByOccupationalSeries[[#This Row],[Total Employees]]</f>
        <v>35743.224471097717</v>
      </c>
      <c r="H100" s="15">
        <v>35477.028985507</v>
      </c>
      <c r="I100" s="15">
        <v>35926.718446601997</v>
      </c>
      <c r="J100" s="11">
        <f>ROUND(WhiteCollarEmployeesByOccupationalSeries[[#This Row],[Female
Average Salary]]/WhiteCollarEmployeesByOccupationalSeries[[#This Row],[Male
Average Salary]],3)</f>
        <v>1.0129999999999999</v>
      </c>
      <c r="K100" s="16">
        <f>ROUND(WhiteCollarEmployeesByOccupationalSeries[[#This Row],[% 
of Total Pop]]*J100,7)</f>
        <v>9.8300000000000004E-5</v>
      </c>
    </row>
    <row r="101" spans="1:11" ht="15.6" x14ac:dyDescent="0.3">
      <c r="A101" s="6" t="s">
        <v>103</v>
      </c>
      <c r="B101" s="9">
        <f>WhiteCollarEmployeesByOccupationalSeries[[#This Row],[Male Employees]]+WhiteCollarEmployeesByOccupationalSeries[[#This Row],[Female Employees]]</f>
        <v>28599</v>
      </c>
      <c r="C101" s="13">
        <f>WhiteCollarEmployeesByOccupationalSeries[[#This Row],[Total Employees]]/$B$334</f>
        <v>1.5949090507561305E-2</v>
      </c>
      <c r="D101" s="9">
        <v>10444</v>
      </c>
      <c r="E101" s="9">
        <v>18155</v>
      </c>
      <c r="F101" s="11">
        <f>WhiteCollarEmployeesByOccupationalSeries[[#This Row],[Female Employees]]/WhiteCollarEmployeesByOccupationalSeries[[#This Row],[Total Employees]]</f>
        <v>0.63481240602818279</v>
      </c>
      <c r="G101" s="15">
        <f>((WhiteCollarEmployeesByOccupationalSeries[[#This Row],[Male Employees]]*WhiteCollarEmployeesByOccupationalSeries[[#This Row],[Male
Average Salary]])+(E101*WhiteCollarEmployeesByOccupationalSeries[[#This Row],[Female
Average Salary]]))/WhiteCollarEmployeesByOccupationalSeries[[#This Row],[Total Employees]]</f>
        <v>100490.71717888927</v>
      </c>
      <c r="H101" s="15">
        <v>103592.28185476099</v>
      </c>
      <c r="I101" s="15">
        <v>98706.484654802</v>
      </c>
      <c r="J101" s="11">
        <f>ROUND(WhiteCollarEmployeesByOccupationalSeries[[#This Row],[Female
Average Salary]]/WhiteCollarEmployeesByOccupationalSeries[[#This Row],[Male
Average Salary]],3)</f>
        <v>0.95299999999999996</v>
      </c>
      <c r="K101" s="16">
        <f>ROUND(WhiteCollarEmployeesByOccupationalSeries[[#This Row],[% 
of Total Pop]]*J101,7)</f>
        <v>1.5199499999999999E-2</v>
      </c>
    </row>
    <row r="102" spans="1:11" ht="15.6" x14ac:dyDescent="0.3">
      <c r="A102" s="6" t="s">
        <v>104</v>
      </c>
      <c r="B102" s="9">
        <f>WhiteCollarEmployeesByOccupationalSeries[[#This Row],[Male Employees]]+WhiteCollarEmployeesByOccupationalSeries[[#This Row],[Female Employees]]</f>
        <v>6181</v>
      </c>
      <c r="C102" s="13">
        <f>WhiteCollarEmployeesByOccupationalSeries[[#This Row],[Total Employees]]/$B$334</f>
        <v>3.4470201205369566E-3</v>
      </c>
      <c r="D102" s="9">
        <v>1656</v>
      </c>
      <c r="E102" s="9">
        <v>4525</v>
      </c>
      <c r="F102" s="11">
        <f>WhiteCollarEmployeesByOccupationalSeries[[#This Row],[Female Employees]]/WhiteCollarEmployeesByOccupationalSeries[[#This Row],[Total Employees]]</f>
        <v>0.73208218734832553</v>
      </c>
      <c r="G102" s="15">
        <f>((WhiteCollarEmployeesByOccupationalSeries[[#This Row],[Male Employees]]*WhiteCollarEmployeesByOccupationalSeries[[#This Row],[Male
Average Salary]])+(E102*WhiteCollarEmployeesByOccupationalSeries[[#This Row],[Female
Average Salary]]))/WhiteCollarEmployeesByOccupationalSeries[[#This Row],[Total Employees]]</f>
        <v>52611.714811585465</v>
      </c>
      <c r="H102" s="15">
        <v>52658.791540785001</v>
      </c>
      <c r="I102" s="15">
        <v>52594.486289253</v>
      </c>
      <c r="J102" s="11">
        <f>ROUND(WhiteCollarEmployeesByOccupationalSeries[[#This Row],[Female
Average Salary]]/WhiteCollarEmployeesByOccupationalSeries[[#This Row],[Male
Average Salary]],3)</f>
        <v>0.999</v>
      </c>
      <c r="K102" s="16">
        <f>ROUND(WhiteCollarEmployeesByOccupationalSeries[[#This Row],[% 
of Total Pop]]*J102,7)</f>
        <v>3.4435999999999998E-3</v>
      </c>
    </row>
    <row r="103" spans="1:11" ht="15.6" x14ac:dyDescent="0.3">
      <c r="A103" s="6" t="s">
        <v>105</v>
      </c>
      <c r="B103" s="9">
        <f>WhiteCollarEmployeesByOccupationalSeries[[#This Row],[Male Employees]]+WhiteCollarEmployeesByOccupationalSeries[[#This Row],[Female Employees]]</f>
        <v>1282</v>
      </c>
      <c r="C103" s="13">
        <f>WhiteCollarEmployeesByOccupationalSeries[[#This Row],[Total Employees]]/$B$334</f>
        <v>7.1494576840776226E-4</v>
      </c>
      <c r="D103" s="9">
        <v>694</v>
      </c>
      <c r="E103" s="9">
        <v>588</v>
      </c>
      <c r="F103" s="11">
        <f>WhiteCollarEmployeesByOccupationalSeries[[#This Row],[Female Employees]]/WhiteCollarEmployeesByOccupationalSeries[[#This Row],[Total Employees]]</f>
        <v>0.45865834633385333</v>
      </c>
      <c r="G103" s="15">
        <f>((WhiteCollarEmployeesByOccupationalSeries[[#This Row],[Male Employees]]*WhiteCollarEmployeesByOccupationalSeries[[#This Row],[Male
Average Salary]])+(E103*WhiteCollarEmployeesByOccupationalSeries[[#This Row],[Female
Average Salary]]))/WhiteCollarEmployeesByOccupationalSeries[[#This Row],[Total Employees]]</f>
        <v>147261.65678627146</v>
      </c>
      <c r="H103" s="15">
        <v>147966.534582133</v>
      </c>
      <c r="I103" s="15">
        <v>146429.709183673</v>
      </c>
      <c r="J103" s="11">
        <f>ROUND(WhiteCollarEmployeesByOccupationalSeries[[#This Row],[Female
Average Salary]]/WhiteCollarEmployeesByOccupationalSeries[[#This Row],[Male
Average Salary]],3)</f>
        <v>0.99</v>
      </c>
      <c r="K103" s="16">
        <f>ROUND(WhiteCollarEmployeesByOccupationalSeries[[#This Row],[% 
of Total Pop]]*J103,7)</f>
        <v>7.0779999999999997E-4</v>
      </c>
    </row>
    <row r="104" spans="1:11" ht="15.6" x14ac:dyDescent="0.3">
      <c r="A104" s="6" t="s">
        <v>106</v>
      </c>
      <c r="B104" s="9">
        <f>WhiteCollarEmployeesByOccupationalSeries[[#This Row],[Male Employees]]+WhiteCollarEmployeesByOccupationalSeries[[#This Row],[Female Employees]]</f>
        <v>13036</v>
      </c>
      <c r="C104" s="13">
        <f>WhiteCollarEmployeesByOccupationalSeries[[#This Row],[Total Employees]]/$B$334</f>
        <v>7.2699165654942187E-3</v>
      </c>
      <c r="D104" s="9">
        <v>5194</v>
      </c>
      <c r="E104" s="9">
        <v>7842</v>
      </c>
      <c r="F104" s="11">
        <f>WhiteCollarEmployeesByOccupationalSeries[[#This Row],[Female Employees]]/WhiteCollarEmployeesByOccupationalSeries[[#This Row],[Total Employees]]</f>
        <v>0.60156489720773243</v>
      </c>
      <c r="G104" s="15">
        <f>((WhiteCollarEmployeesByOccupationalSeries[[#This Row],[Male Employees]]*WhiteCollarEmployeesByOccupationalSeries[[#This Row],[Male
Average Salary]])+(E104*WhiteCollarEmployeesByOccupationalSeries[[#This Row],[Female
Average Salary]]))/WhiteCollarEmployeesByOccupationalSeries[[#This Row],[Total Employees]]</f>
        <v>113939.7935758325</v>
      </c>
      <c r="H104" s="15">
        <v>118065.658381503</v>
      </c>
      <c r="I104" s="15">
        <v>111207.105256443</v>
      </c>
      <c r="J104" s="11">
        <f>ROUND(WhiteCollarEmployeesByOccupationalSeries[[#This Row],[Female
Average Salary]]/WhiteCollarEmployeesByOccupationalSeries[[#This Row],[Male
Average Salary]],3)</f>
        <v>0.94199999999999995</v>
      </c>
      <c r="K104" s="16">
        <f>ROUND(WhiteCollarEmployeesByOccupationalSeries[[#This Row],[% 
of Total Pop]]*J104,7)</f>
        <v>6.8482999999999999E-3</v>
      </c>
    </row>
    <row r="105" spans="1:11" ht="15.6" x14ac:dyDescent="0.3">
      <c r="A105" s="6" t="s">
        <v>107</v>
      </c>
      <c r="B105" s="9">
        <f>WhiteCollarEmployeesByOccupationalSeries[[#This Row],[Male Employees]]+WhiteCollarEmployeesByOccupationalSeries[[#This Row],[Female Employees]]</f>
        <v>10902</v>
      </c>
      <c r="C105" s="13">
        <f>WhiteCollarEmployeesByOccupationalSeries[[#This Row],[Total Employees]]/$B$334</f>
        <v>6.0798274314987702E-3</v>
      </c>
      <c r="D105" s="9">
        <v>5157</v>
      </c>
      <c r="E105" s="9">
        <v>5745</v>
      </c>
      <c r="F105" s="11">
        <f>WhiteCollarEmployeesByOccupationalSeries[[#This Row],[Female Employees]]/WhiteCollarEmployeesByOccupationalSeries[[#This Row],[Total Employees]]</f>
        <v>0.52696752889378096</v>
      </c>
      <c r="G105" s="15">
        <f>((WhiteCollarEmployeesByOccupationalSeries[[#This Row],[Male Employees]]*WhiteCollarEmployeesByOccupationalSeries[[#This Row],[Male
Average Salary]])+(E105*WhiteCollarEmployeesByOccupationalSeries[[#This Row],[Female
Average Salary]]))/WhiteCollarEmployeesByOccupationalSeries[[#This Row],[Total Employees]]</f>
        <v>113864.05112711595</v>
      </c>
      <c r="H105" s="15">
        <v>114559.87424801099</v>
      </c>
      <c r="I105" s="15">
        <v>113239.44541180599</v>
      </c>
      <c r="J105" s="11">
        <f>ROUND(WhiteCollarEmployeesByOccupationalSeries[[#This Row],[Female
Average Salary]]/WhiteCollarEmployeesByOccupationalSeries[[#This Row],[Male
Average Salary]],3)</f>
        <v>0.98799999999999999</v>
      </c>
      <c r="K105" s="16">
        <f>ROUND(WhiteCollarEmployeesByOccupationalSeries[[#This Row],[% 
of Total Pop]]*J105,7)</f>
        <v>6.0068999999999999E-3</v>
      </c>
    </row>
    <row r="106" spans="1:11" ht="15.6" x14ac:dyDescent="0.3">
      <c r="A106" s="6" t="s">
        <v>108</v>
      </c>
      <c r="B106" s="9">
        <f>WhiteCollarEmployeesByOccupationalSeries[[#This Row],[Male Employees]]+WhiteCollarEmployeesByOccupationalSeries[[#This Row],[Female Employees]]</f>
        <v>8317</v>
      </c>
      <c r="C106" s="13">
        <f>WhiteCollarEmployeesByOccupationalSeries[[#This Row],[Total Employees]]/$B$334</f>
        <v>4.6382246145455211E-3</v>
      </c>
      <c r="D106" s="9">
        <v>3917</v>
      </c>
      <c r="E106" s="9">
        <v>4400</v>
      </c>
      <c r="F106" s="11">
        <f>WhiteCollarEmployeesByOccupationalSeries[[#This Row],[Female Employees]]/WhiteCollarEmployeesByOccupationalSeries[[#This Row],[Total Employees]]</f>
        <v>0.52903691234820249</v>
      </c>
      <c r="G106" s="15">
        <f>((WhiteCollarEmployeesByOccupationalSeries[[#This Row],[Male Employees]]*WhiteCollarEmployeesByOccupationalSeries[[#This Row],[Male
Average Salary]])+(E106*WhiteCollarEmployeesByOccupationalSeries[[#This Row],[Female
Average Salary]]))/WhiteCollarEmployeesByOccupationalSeries[[#This Row],[Total Employees]]</f>
        <v>116839.18744739681</v>
      </c>
      <c r="H106" s="15">
        <v>117415.94408986501</v>
      </c>
      <c r="I106" s="15">
        <v>116325.742954545</v>
      </c>
      <c r="J106" s="11">
        <f>ROUND(WhiteCollarEmployeesByOccupationalSeries[[#This Row],[Female
Average Salary]]/WhiteCollarEmployeesByOccupationalSeries[[#This Row],[Male
Average Salary]],3)</f>
        <v>0.99099999999999999</v>
      </c>
      <c r="K106" s="16">
        <f>ROUND(WhiteCollarEmployeesByOccupationalSeries[[#This Row],[% 
of Total Pop]]*J106,7)</f>
        <v>4.5964999999999999E-3</v>
      </c>
    </row>
    <row r="107" spans="1:11" ht="15.6" x14ac:dyDescent="0.3">
      <c r="A107" s="6" t="s">
        <v>109</v>
      </c>
      <c r="B107" s="9">
        <f>WhiteCollarEmployeesByOccupationalSeries[[#This Row],[Male Employees]]+WhiteCollarEmployeesByOccupationalSeries[[#This Row],[Female Employees]]</f>
        <v>5025</v>
      </c>
      <c r="C107" s="13">
        <f>WhiteCollarEmployeesByOccupationalSeries[[#This Row],[Total Employees]]/$B$334</f>
        <v>2.8023420329555421E-3</v>
      </c>
      <c r="D107" s="9">
        <v>1378</v>
      </c>
      <c r="E107" s="9">
        <v>3647</v>
      </c>
      <c r="F107" s="11">
        <f>WhiteCollarEmployeesByOccupationalSeries[[#This Row],[Female Employees]]/WhiteCollarEmployeesByOccupationalSeries[[#This Row],[Total Employees]]</f>
        <v>0.72577114427860701</v>
      </c>
      <c r="G107" s="15">
        <f>((WhiteCollarEmployeesByOccupationalSeries[[#This Row],[Male Employees]]*WhiteCollarEmployeesByOccupationalSeries[[#This Row],[Male
Average Salary]])+(E107*WhiteCollarEmployeesByOccupationalSeries[[#This Row],[Female
Average Salary]]))/WhiteCollarEmployeesByOccupationalSeries[[#This Row],[Total Employees]]</f>
        <v>49536.006618128384</v>
      </c>
      <c r="H107" s="15">
        <v>49571.730573711</v>
      </c>
      <c r="I107" s="15">
        <v>49522.508507134997</v>
      </c>
      <c r="J107" s="11">
        <f>ROUND(WhiteCollarEmployeesByOccupationalSeries[[#This Row],[Female
Average Salary]]/WhiteCollarEmployeesByOccupationalSeries[[#This Row],[Male
Average Salary]],3)</f>
        <v>0.999</v>
      </c>
      <c r="K107" s="16">
        <f>ROUND(WhiteCollarEmployeesByOccupationalSeries[[#This Row],[% 
of Total Pop]]*J107,7)</f>
        <v>2.7994999999999999E-3</v>
      </c>
    </row>
    <row r="108" spans="1:11" ht="15.6" x14ac:dyDescent="0.3">
      <c r="A108" s="6" t="s">
        <v>110</v>
      </c>
      <c r="B108" s="9">
        <f>WhiteCollarEmployeesByOccupationalSeries[[#This Row],[Male Employees]]+WhiteCollarEmployeesByOccupationalSeries[[#This Row],[Female Employees]]</f>
        <v>886</v>
      </c>
      <c r="C108" s="13">
        <f>WhiteCollarEmployeesByOccupationalSeries[[#This Row],[Total Employees]]/$B$334</f>
        <v>4.941044858106688E-4</v>
      </c>
      <c r="D108" s="9">
        <v>296</v>
      </c>
      <c r="E108" s="9">
        <v>590</v>
      </c>
      <c r="F108" s="11">
        <f>WhiteCollarEmployeesByOccupationalSeries[[#This Row],[Female Employees]]/WhiteCollarEmployeesByOccupationalSeries[[#This Row],[Total Employees]]</f>
        <v>0.6659142212189616</v>
      </c>
      <c r="G108" s="15">
        <f>((WhiteCollarEmployeesByOccupationalSeries[[#This Row],[Male Employees]]*WhiteCollarEmployeesByOccupationalSeries[[#This Row],[Male
Average Salary]])+(E108*WhiteCollarEmployeesByOccupationalSeries[[#This Row],[Female
Average Salary]]))/WhiteCollarEmployeesByOccupationalSeries[[#This Row],[Total Employees]]</f>
        <v>76280.291196388062</v>
      </c>
      <c r="H108" s="15">
        <v>77032.135135135002</v>
      </c>
      <c r="I108" s="15">
        <v>75903.094915253998</v>
      </c>
      <c r="J108" s="11">
        <f>ROUND(WhiteCollarEmployeesByOccupationalSeries[[#This Row],[Female
Average Salary]]/WhiteCollarEmployeesByOccupationalSeries[[#This Row],[Male
Average Salary]],3)</f>
        <v>0.98499999999999999</v>
      </c>
      <c r="K108" s="16">
        <f>ROUND(WhiteCollarEmployeesByOccupationalSeries[[#This Row],[% 
of Total Pop]]*J108,7)</f>
        <v>4.8670000000000001E-4</v>
      </c>
    </row>
    <row r="109" spans="1:11" ht="15.6" x14ac:dyDescent="0.3">
      <c r="A109" s="6" t="s">
        <v>111</v>
      </c>
      <c r="B109" s="9">
        <f>WhiteCollarEmployeesByOccupationalSeries[[#This Row],[Male Employees]]+WhiteCollarEmployeesByOccupationalSeries[[#This Row],[Female Employees]]</f>
        <v>562</v>
      </c>
      <c r="C109" s="13">
        <f>WhiteCollarEmployeesByOccupationalSeries[[#This Row],[Total Employees]]/$B$334</f>
        <v>3.1341616368577409E-4</v>
      </c>
      <c r="D109" s="9">
        <v>117</v>
      </c>
      <c r="E109" s="9">
        <v>445</v>
      </c>
      <c r="F109" s="11">
        <f>WhiteCollarEmployeesByOccupationalSeries[[#This Row],[Female Employees]]/WhiteCollarEmployeesByOccupationalSeries[[#This Row],[Total Employees]]</f>
        <v>0.79181494661921703</v>
      </c>
      <c r="G109" s="15">
        <f>((WhiteCollarEmployeesByOccupationalSeries[[#This Row],[Male Employees]]*WhiteCollarEmployeesByOccupationalSeries[[#This Row],[Male
Average Salary]])+(E109*WhiteCollarEmployeesByOccupationalSeries[[#This Row],[Female
Average Salary]]))/WhiteCollarEmployeesByOccupationalSeries[[#This Row],[Total Employees]]</f>
        <v>44541.560498220599</v>
      </c>
      <c r="H109" s="15">
        <v>44926.230769230999</v>
      </c>
      <c r="I109" s="15">
        <v>44440.422471910002</v>
      </c>
      <c r="J109" s="11">
        <f>ROUND(WhiteCollarEmployeesByOccupationalSeries[[#This Row],[Female
Average Salary]]/WhiteCollarEmployeesByOccupationalSeries[[#This Row],[Male
Average Salary]],3)</f>
        <v>0.98899999999999999</v>
      </c>
      <c r="K109" s="16">
        <f>ROUND(WhiteCollarEmployeesByOccupationalSeries[[#This Row],[% 
of Total Pop]]*J109,7)</f>
        <v>3.1E-4</v>
      </c>
    </row>
    <row r="110" spans="1:11" ht="15.6" x14ac:dyDescent="0.3">
      <c r="A110" s="6" t="s">
        <v>112</v>
      </c>
      <c r="B110" s="9">
        <f>WhiteCollarEmployeesByOccupationalSeries[[#This Row],[Male Employees]]+WhiteCollarEmployeesByOccupationalSeries[[#This Row],[Female Employees]]</f>
        <v>702</v>
      </c>
      <c r="C110" s="13">
        <f>WhiteCollarEmployeesByOccupationalSeries[[#This Row],[Total Employees]]/$B$334</f>
        <v>3.9149136460393845E-4</v>
      </c>
      <c r="D110" s="9">
        <v>221</v>
      </c>
      <c r="E110" s="9">
        <v>481</v>
      </c>
      <c r="F110" s="11">
        <f>WhiteCollarEmployeesByOccupationalSeries[[#This Row],[Female Employees]]/WhiteCollarEmployeesByOccupationalSeries[[#This Row],[Total Employees]]</f>
        <v>0.68518518518518523</v>
      </c>
      <c r="G110" s="15">
        <f>((WhiteCollarEmployeesByOccupationalSeries[[#This Row],[Male Employees]]*WhiteCollarEmployeesByOccupationalSeries[[#This Row],[Male
Average Salary]])+(E110*WhiteCollarEmployeesByOccupationalSeries[[#This Row],[Female
Average Salary]]))/WhiteCollarEmployeesByOccupationalSeries[[#This Row],[Total Employees]]</f>
        <v>53118.085470085651</v>
      </c>
      <c r="H110" s="15">
        <v>54147.022624434001</v>
      </c>
      <c r="I110" s="15">
        <v>52645.330561331</v>
      </c>
      <c r="J110" s="11">
        <f>ROUND(WhiteCollarEmployeesByOccupationalSeries[[#This Row],[Female
Average Salary]]/WhiteCollarEmployeesByOccupationalSeries[[#This Row],[Male
Average Salary]],3)</f>
        <v>0.97199999999999998</v>
      </c>
      <c r="K110" s="16">
        <f>ROUND(WhiteCollarEmployeesByOccupationalSeries[[#This Row],[% 
of Total Pop]]*J110,7)</f>
        <v>3.8049999999999998E-4</v>
      </c>
    </row>
    <row r="111" spans="1:11" ht="15.6" x14ac:dyDescent="0.3">
      <c r="A111" s="6" t="s">
        <v>113</v>
      </c>
      <c r="B111" s="9">
        <f>WhiteCollarEmployeesByOccupationalSeries[[#This Row],[Male Employees]]+WhiteCollarEmployeesByOccupationalSeries[[#This Row],[Female Employees]]</f>
        <v>1239</v>
      </c>
      <c r="C111" s="13">
        <f>WhiteCollarEmployeesByOccupationalSeries[[#This Row],[Total Employees]]/$B$334</f>
        <v>6.9096552812575459E-4</v>
      </c>
      <c r="D111" s="9">
        <v>348</v>
      </c>
      <c r="E111" s="9">
        <v>891</v>
      </c>
      <c r="F111" s="11">
        <f>WhiteCollarEmployeesByOccupationalSeries[[#This Row],[Female Employees]]/WhiteCollarEmployeesByOccupationalSeries[[#This Row],[Total Employees]]</f>
        <v>0.71912832929782078</v>
      </c>
      <c r="G111" s="15">
        <f>((WhiteCollarEmployeesByOccupationalSeries[[#This Row],[Male Employees]]*WhiteCollarEmployeesByOccupationalSeries[[#This Row],[Male
Average Salary]])+(E111*WhiteCollarEmployeesByOccupationalSeries[[#This Row],[Female
Average Salary]]))/WhiteCollarEmployeesByOccupationalSeries[[#This Row],[Total Employees]]</f>
        <v>49355.552472750649</v>
      </c>
      <c r="H111" s="15">
        <v>48869.153623188002</v>
      </c>
      <c r="I111" s="15">
        <v>49545.526434195999</v>
      </c>
      <c r="J111" s="11">
        <f>ROUND(WhiteCollarEmployeesByOccupationalSeries[[#This Row],[Female
Average Salary]]/WhiteCollarEmployeesByOccupationalSeries[[#This Row],[Male
Average Salary]],3)</f>
        <v>1.014</v>
      </c>
      <c r="K111" s="16">
        <f>ROUND(WhiteCollarEmployeesByOccupationalSeries[[#This Row],[% 
of Total Pop]]*J111,7)</f>
        <v>7.0060000000000001E-4</v>
      </c>
    </row>
    <row r="112" spans="1:11" ht="15.6" x14ac:dyDescent="0.3">
      <c r="A112" s="6" t="s">
        <v>114</v>
      </c>
      <c r="B112" s="9">
        <f>WhiteCollarEmployeesByOccupationalSeries[[#This Row],[Male Employees]]+WhiteCollarEmployeesByOccupationalSeries[[#This Row],[Female Employees]]</f>
        <v>1502</v>
      </c>
      <c r="C112" s="13">
        <f>WhiteCollarEmployeesByOccupationalSeries[[#This Row],[Total Employees]]/$B$334</f>
        <v>8.3763536985059198E-4</v>
      </c>
      <c r="D112" s="9">
        <v>491</v>
      </c>
      <c r="E112" s="9">
        <v>1011</v>
      </c>
      <c r="F112" s="11">
        <f>WhiteCollarEmployeesByOccupationalSeries[[#This Row],[Female Employees]]/WhiteCollarEmployeesByOccupationalSeries[[#This Row],[Total Employees]]</f>
        <v>0.67310252996005326</v>
      </c>
      <c r="G112" s="15">
        <f>((WhiteCollarEmployeesByOccupationalSeries[[#This Row],[Male Employees]]*WhiteCollarEmployeesByOccupationalSeries[[#This Row],[Male
Average Salary]])+(E112*WhiteCollarEmployeesByOccupationalSeries[[#This Row],[Female
Average Salary]]))/WhiteCollarEmployeesByOccupationalSeries[[#This Row],[Total Employees]]</f>
        <v>49176.726364847047</v>
      </c>
      <c r="H112" s="15">
        <v>49163.433808554</v>
      </c>
      <c r="I112" s="15">
        <v>49183.181998022003</v>
      </c>
      <c r="J112" s="11">
        <f>ROUND(WhiteCollarEmployeesByOccupationalSeries[[#This Row],[Female
Average Salary]]/WhiteCollarEmployeesByOccupationalSeries[[#This Row],[Male
Average Salary]],3)</f>
        <v>1</v>
      </c>
      <c r="K112" s="16">
        <f>ROUND(WhiteCollarEmployeesByOccupationalSeries[[#This Row],[% 
of Total Pop]]*J112,7)</f>
        <v>8.3759999999999998E-4</v>
      </c>
    </row>
    <row r="113" spans="1:11" ht="15.6" x14ac:dyDescent="0.3">
      <c r="A113" s="6" t="s">
        <v>115</v>
      </c>
      <c r="B113" s="9">
        <f>WhiteCollarEmployeesByOccupationalSeries[[#This Row],[Male Employees]]+WhiteCollarEmployeesByOccupationalSeries[[#This Row],[Female Employees]]</f>
        <v>13989</v>
      </c>
      <c r="C113" s="13">
        <f>WhiteCollarEmployeesByOccupationalSeries[[#This Row],[Total Employees]]/$B$334</f>
        <v>7.8013856117442951E-3</v>
      </c>
      <c r="D113" s="9">
        <v>4773</v>
      </c>
      <c r="E113" s="9">
        <v>9216</v>
      </c>
      <c r="F113" s="11">
        <f>WhiteCollarEmployeesByOccupationalSeries[[#This Row],[Female Employees]]/WhiteCollarEmployeesByOccupationalSeries[[#This Row],[Total Employees]]</f>
        <v>0.65880334548573882</v>
      </c>
      <c r="G113" s="15">
        <f>((WhiteCollarEmployeesByOccupationalSeries[[#This Row],[Male Employees]]*WhiteCollarEmployeesByOccupationalSeries[[#This Row],[Male
Average Salary]])+(E113*WhiteCollarEmployeesByOccupationalSeries[[#This Row],[Female
Average Salary]]))/WhiteCollarEmployeesByOccupationalSeries[[#This Row],[Total Employees]]</f>
        <v>103675.34888282462</v>
      </c>
      <c r="H113" s="15">
        <v>107087.728358835</v>
      </c>
      <c r="I113" s="15">
        <v>101908.065111232</v>
      </c>
      <c r="J113" s="11">
        <f>ROUND(WhiteCollarEmployeesByOccupationalSeries[[#This Row],[Female
Average Salary]]/WhiteCollarEmployeesByOccupationalSeries[[#This Row],[Male
Average Salary]],3)</f>
        <v>0.95199999999999996</v>
      </c>
      <c r="K113" s="16">
        <f>ROUND(WhiteCollarEmployeesByOccupationalSeries[[#This Row],[% 
of Total Pop]]*J113,7)</f>
        <v>7.4269000000000002E-3</v>
      </c>
    </row>
    <row r="114" spans="1:11" ht="15.6" x14ac:dyDescent="0.3">
      <c r="A114" s="6" t="s">
        <v>116</v>
      </c>
      <c r="B114" s="9">
        <f>WhiteCollarEmployeesByOccupationalSeries[[#This Row],[Male Employees]]+WhiteCollarEmployeesByOccupationalSeries[[#This Row],[Female Employees]]</f>
        <v>511</v>
      </c>
      <c r="C114" s="13">
        <f>WhiteCollarEmployeesByOccupationalSeries[[#This Row],[Total Employees]]/$B$334</f>
        <v>2.8497448335129992E-4</v>
      </c>
      <c r="D114" s="9">
        <v>134</v>
      </c>
      <c r="E114" s="9">
        <v>377</v>
      </c>
      <c r="F114" s="11">
        <f>WhiteCollarEmployeesByOccupationalSeries[[#This Row],[Female Employees]]/WhiteCollarEmployeesByOccupationalSeries[[#This Row],[Total Employees]]</f>
        <v>0.73776908023483367</v>
      </c>
      <c r="G114" s="15">
        <f>((WhiteCollarEmployeesByOccupationalSeries[[#This Row],[Male Employees]]*WhiteCollarEmployeesByOccupationalSeries[[#This Row],[Male
Average Salary]])+(E114*WhiteCollarEmployeesByOccupationalSeries[[#This Row],[Female
Average Salary]]))/WhiteCollarEmployeesByOccupationalSeries[[#This Row],[Total Employees]]</f>
        <v>52652.070450097694</v>
      </c>
      <c r="H114" s="15">
        <v>51565.171641790999</v>
      </c>
      <c r="I114" s="15">
        <v>53038.395225464003</v>
      </c>
      <c r="J114" s="11">
        <f>ROUND(WhiteCollarEmployeesByOccupationalSeries[[#This Row],[Female
Average Salary]]/WhiteCollarEmployeesByOccupationalSeries[[#This Row],[Male
Average Salary]],3)</f>
        <v>1.0289999999999999</v>
      </c>
      <c r="K114" s="16">
        <f>ROUND(WhiteCollarEmployeesByOccupationalSeries[[#This Row],[% 
of Total Pop]]*J114,7)</f>
        <v>2.9320000000000003E-4</v>
      </c>
    </row>
    <row r="115" spans="1:11" ht="15.6" x14ac:dyDescent="0.3">
      <c r="A115" s="6" t="s">
        <v>117</v>
      </c>
      <c r="B115" s="9">
        <f>WhiteCollarEmployeesByOccupationalSeries[[#This Row],[Male Employees]]+WhiteCollarEmployeesByOccupationalSeries[[#This Row],[Female Employees]]</f>
        <v>5350</v>
      </c>
      <c r="C115" s="13">
        <f>WhiteCollarEmployeesByOccupationalSeries[[#This Row],[Total Employees]]/$B$334</f>
        <v>2.9835880350869955E-3</v>
      </c>
      <c r="D115" s="9">
        <v>3348</v>
      </c>
      <c r="E115" s="9">
        <v>2002</v>
      </c>
      <c r="F115" s="11">
        <f>WhiteCollarEmployeesByOccupationalSeries[[#This Row],[Female Employees]]/WhiteCollarEmployeesByOccupationalSeries[[#This Row],[Total Employees]]</f>
        <v>0.3742056074766355</v>
      </c>
      <c r="G115" s="15">
        <f>((WhiteCollarEmployeesByOccupationalSeries[[#This Row],[Male Employees]]*WhiteCollarEmployeesByOccupationalSeries[[#This Row],[Male
Average Salary]])+(E115*WhiteCollarEmployeesByOccupationalSeries[[#This Row],[Female
Average Salary]]))/WhiteCollarEmployeesByOccupationalSeries[[#This Row],[Total Employees]]</f>
        <v>145131.42451004349</v>
      </c>
      <c r="H115" s="15">
        <v>145224.38062387501</v>
      </c>
      <c r="I115" s="15">
        <v>144975.97142857101</v>
      </c>
      <c r="J115" s="11">
        <f>ROUND(WhiteCollarEmployeesByOccupationalSeries[[#This Row],[Female
Average Salary]]/WhiteCollarEmployeesByOccupationalSeries[[#This Row],[Male
Average Salary]],3)</f>
        <v>0.998</v>
      </c>
      <c r="K115" s="16">
        <f>ROUND(WhiteCollarEmployeesByOccupationalSeries[[#This Row],[% 
of Total Pop]]*J115,7)</f>
        <v>2.9776E-3</v>
      </c>
    </row>
    <row r="116" spans="1:11" ht="15.6" x14ac:dyDescent="0.3">
      <c r="A116" s="6" t="s">
        <v>118</v>
      </c>
      <c r="B116" s="9">
        <f>WhiteCollarEmployeesByOccupationalSeries[[#This Row],[Male Employees]]+WhiteCollarEmployeesByOccupationalSeries[[#This Row],[Female Employees]]</f>
        <v>770</v>
      </c>
      <c r="C116" s="13">
        <f>WhiteCollarEmployeesByOccupationalSeries[[#This Row],[Total Employees]]/$B$334</f>
        <v>4.2941360504990402E-4</v>
      </c>
      <c r="D116" s="9">
        <v>467</v>
      </c>
      <c r="E116" s="9">
        <v>303</v>
      </c>
      <c r="F116" s="11">
        <f>WhiteCollarEmployeesByOccupationalSeries[[#This Row],[Female Employees]]/WhiteCollarEmployeesByOccupationalSeries[[#This Row],[Total Employees]]</f>
        <v>0.39350649350649353</v>
      </c>
      <c r="G116" s="15">
        <f>((WhiteCollarEmployeesByOccupationalSeries[[#This Row],[Male Employees]]*WhiteCollarEmployeesByOccupationalSeries[[#This Row],[Male
Average Salary]])+(E116*WhiteCollarEmployeesByOccupationalSeries[[#This Row],[Female
Average Salary]]))/WhiteCollarEmployeesByOccupationalSeries[[#This Row],[Total Employees]]</f>
        <v>103952.46233766245</v>
      </c>
      <c r="H116" s="15">
        <v>103247.68308351201</v>
      </c>
      <c r="I116" s="15">
        <v>105038.70627062699</v>
      </c>
      <c r="J116" s="11">
        <f>ROUND(WhiteCollarEmployeesByOccupationalSeries[[#This Row],[Female
Average Salary]]/WhiteCollarEmployeesByOccupationalSeries[[#This Row],[Male
Average Salary]],3)</f>
        <v>1.0169999999999999</v>
      </c>
      <c r="K116" s="16">
        <f>ROUND(WhiteCollarEmployeesByOccupationalSeries[[#This Row],[% 
of Total Pop]]*J116,7)</f>
        <v>4.3669999999999999E-4</v>
      </c>
    </row>
    <row r="117" spans="1:11" ht="15.6" x14ac:dyDescent="0.3">
      <c r="A117" s="6" t="s">
        <v>119</v>
      </c>
      <c r="B117" s="9">
        <f>WhiteCollarEmployeesByOccupationalSeries[[#This Row],[Male Employees]]+WhiteCollarEmployeesByOccupationalSeries[[#This Row],[Female Employees]]</f>
        <v>8834</v>
      </c>
      <c r="C117" s="13">
        <f>WhiteCollarEmployeesByOccupationalSeries[[#This Row],[Total Employees]]/$B$334</f>
        <v>4.9265451779361711E-3</v>
      </c>
      <c r="D117" s="9">
        <v>2202</v>
      </c>
      <c r="E117" s="9">
        <v>6632</v>
      </c>
      <c r="F117" s="11">
        <f>WhiteCollarEmployeesByOccupationalSeries[[#This Row],[Female Employees]]/WhiteCollarEmployeesByOccupationalSeries[[#This Row],[Total Employees]]</f>
        <v>0.75073579352501696</v>
      </c>
      <c r="G117" s="15">
        <f>((WhiteCollarEmployeesByOccupationalSeries[[#This Row],[Male Employees]]*WhiteCollarEmployeesByOccupationalSeries[[#This Row],[Male
Average Salary]])+(E117*WhiteCollarEmployeesByOccupationalSeries[[#This Row],[Female
Average Salary]]))/WhiteCollarEmployeesByOccupationalSeries[[#This Row],[Total Employees]]</f>
        <v>53275.538079256658</v>
      </c>
      <c r="H117" s="15">
        <v>53029.599909172997</v>
      </c>
      <c r="I117" s="15">
        <v>53357.196078430999</v>
      </c>
      <c r="J117" s="11">
        <f>ROUND(WhiteCollarEmployeesByOccupationalSeries[[#This Row],[Female
Average Salary]]/WhiteCollarEmployeesByOccupationalSeries[[#This Row],[Male
Average Salary]],3)</f>
        <v>1.006</v>
      </c>
      <c r="K117" s="16">
        <f>ROUND(WhiteCollarEmployeesByOccupationalSeries[[#This Row],[% 
of Total Pop]]*J117,7)</f>
        <v>4.9560999999999997E-3</v>
      </c>
    </row>
    <row r="118" spans="1:11" ht="15.6" x14ac:dyDescent="0.3">
      <c r="A118" s="6" t="s">
        <v>120</v>
      </c>
      <c r="B118" s="9">
        <f>WhiteCollarEmployeesByOccupationalSeries[[#This Row],[Male Employees]]+WhiteCollarEmployeesByOccupationalSeries[[#This Row],[Female Employees]]</f>
        <v>12735</v>
      </c>
      <c r="C118" s="13">
        <f>WhiteCollarEmployeesByOccupationalSeries[[#This Row],[Total Employees]]/$B$334</f>
        <v>7.102054883520165E-3</v>
      </c>
      <c r="D118" s="9">
        <v>4869</v>
      </c>
      <c r="E118" s="9">
        <v>7866</v>
      </c>
      <c r="F118" s="11">
        <f>WhiteCollarEmployeesByOccupationalSeries[[#This Row],[Female Employees]]/WhiteCollarEmployeesByOccupationalSeries[[#This Row],[Total Employees]]</f>
        <v>0.61766784452296819</v>
      </c>
      <c r="G118" s="15">
        <f>((WhiteCollarEmployeesByOccupationalSeries[[#This Row],[Male Employees]]*WhiteCollarEmployeesByOccupationalSeries[[#This Row],[Male
Average Salary]])+(E118*WhiteCollarEmployeesByOccupationalSeries[[#This Row],[Female
Average Salary]]))/WhiteCollarEmployeesByOccupationalSeries[[#This Row],[Total Employees]]</f>
        <v>118536.71446423394</v>
      </c>
      <c r="H118" s="15">
        <v>117097.796216327</v>
      </c>
      <c r="I118" s="15">
        <v>119427.394981531</v>
      </c>
      <c r="J118" s="11">
        <f>ROUND(WhiteCollarEmployeesByOccupationalSeries[[#This Row],[Female
Average Salary]]/WhiteCollarEmployeesByOccupationalSeries[[#This Row],[Male
Average Salary]],3)</f>
        <v>1.02</v>
      </c>
      <c r="K118" s="16">
        <f>ROUND(WhiteCollarEmployeesByOccupationalSeries[[#This Row],[% 
of Total Pop]]*J118,7)</f>
        <v>7.2440999999999998E-3</v>
      </c>
    </row>
    <row r="119" spans="1:11" ht="15.6" x14ac:dyDescent="0.3">
      <c r="A119" s="6" t="s">
        <v>121</v>
      </c>
      <c r="B119" s="9">
        <f>WhiteCollarEmployeesByOccupationalSeries[[#This Row],[Male Employees]]+WhiteCollarEmployeesByOccupationalSeries[[#This Row],[Female Employees]]</f>
        <v>24199</v>
      </c>
      <c r="C119" s="13">
        <f>WhiteCollarEmployeesByOccupationalSeries[[#This Row],[Total Employees]]/$B$334</f>
        <v>1.3495298478704711E-2</v>
      </c>
      <c r="D119" s="9">
        <v>13968</v>
      </c>
      <c r="E119" s="9">
        <v>10231</v>
      </c>
      <c r="F119" s="11">
        <f>WhiteCollarEmployeesByOccupationalSeries[[#This Row],[Female Employees]]/WhiteCollarEmployeesByOccupationalSeries[[#This Row],[Total Employees]]</f>
        <v>0.42278606553989834</v>
      </c>
      <c r="G119" s="15">
        <f>((WhiteCollarEmployeesByOccupationalSeries[[#This Row],[Male Employees]]*WhiteCollarEmployeesByOccupationalSeries[[#This Row],[Male
Average Salary]])+(E119*WhiteCollarEmployeesByOccupationalSeries[[#This Row],[Female
Average Salary]]))/WhiteCollarEmployeesByOccupationalSeries[[#This Row],[Total Employees]]</f>
        <v>271016.29326156626</v>
      </c>
      <c r="H119" s="15">
        <v>280035.61763231398</v>
      </c>
      <c r="I119" s="15">
        <v>258702.548484848</v>
      </c>
      <c r="J119" s="11">
        <f>ROUND(WhiteCollarEmployeesByOccupationalSeries[[#This Row],[Female
Average Salary]]/WhiteCollarEmployeesByOccupationalSeries[[#This Row],[Male
Average Salary]],3)</f>
        <v>0.92400000000000004</v>
      </c>
      <c r="K119" s="16">
        <f>ROUND(WhiteCollarEmployeesByOccupationalSeries[[#This Row],[% 
of Total Pop]]*J119,7)</f>
        <v>1.24697E-2</v>
      </c>
    </row>
    <row r="120" spans="1:11" ht="15.6" x14ac:dyDescent="0.3">
      <c r="A120" s="6" t="s">
        <v>122</v>
      </c>
      <c r="B120" s="9">
        <f>WhiteCollarEmployeesByOccupationalSeries[[#This Row],[Male Employees]]+WhiteCollarEmployeesByOccupationalSeries[[#This Row],[Female Employees]]</f>
        <v>3255</v>
      </c>
      <c r="C120" s="13">
        <f>WhiteCollarEmployeesByOccupationalSeries[[#This Row],[Total Employees]]/$B$334</f>
        <v>1.8152484213473214E-3</v>
      </c>
      <c r="D120" s="9">
        <v>1374</v>
      </c>
      <c r="E120" s="9">
        <v>1881</v>
      </c>
      <c r="F120" s="11">
        <f>WhiteCollarEmployeesByOccupationalSeries[[#This Row],[Female Employees]]/WhiteCollarEmployeesByOccupationalSeries[[#This Row],[Total Employees]]</f>
        <v>0.57788018433179722</v>
      </c>
      <c r="G120" s="15">
        <f>((WhiteCollarEmployeesByOccupationalSeries[[#This Row],[Male Employees]]*WhiteCollarEmployeesByOccupationalSeries[[#This Row],[Male
Average Salary]])+(E120*WhiteCollarEmployeesByOccupationalSeries[[#This Row],[Female
Average Salary]]))/WhiteCollarEmployeesByOccupationalSeries[[#This Row],[Total Employees]]</f>
        <v>116032.55089795301</v>
      </c>
      <c r="H120" s="15">
        <v>116801.544715447</v>
      </c>
      <c r="I120" s="15">
        <v>115470.829736211</v>
      </c>
      <c r="J120" s="11">
        <f>ROUND(WhiteCollarEmployeesByOccupationalSeries[[#This Row],[Female
Average Salary]]/WhiteCollarEmployeesByOccupationalSeries[[#This Row],[Male
Average Salary]],3)</f>
        <v>0.98899999999999999</v>
      </c>
      <c r="K120" s="16">
        <f>ROUND(WhiteCollarEmployeesByOccupationalSeries[[#This Row],[% 
of Total Pop]]*J120,7)</f>
        <v>1.7953000000000001E-3</v>
      </c>
    </row>
    <row r="121" spans="1:11" ht="15.6" x14ac:dyDescent="0.3">
      <c r="A121" s="6" t="s">
        <v>123</v>
      </c>
      <c r="B121" s="9">
        <f>WhiteCollarEmployeesByOccupationalSeries[[#This Row],[Male Employees]]+WhiteCollarEmployeesByOccupationalSeries[[#This Row],[Female Employees]]</f>
        <v>89925</v>
      </c>
      <c r="C121" s="13">
        <f>WhiteCollarEmployeesByOccupationalSeries[[#This Row],[Total Employees]]/$B$334</f>
        <v>5.0149374589756643E-2</v>
      </c>
      <c r="D121" s="9">
        <v>16838</v>
      </c>
      <c r="E121" s="9">
        <v>73087</v>
      </c>
      <c r="F121" s="11">
        <f>WhiteCollarEmployeesByOccupationalSeries[[#This Row],[Female Employees]]/WhiteCollarEmployeesByOccupationalSeries[[#This Row],[Total Employees]]</f>
        <v>0.81275507367250488</v>
      </c>
      <c r="G121" s="15">
        <f>((WhiteCollarEmployeesByOccupationalSeries[[#This Row],[Male Employees]]*WhiteCollarEmployeesByOccupationalSeries[[#This Row],[Male
Average Salary]])+(E121*WhiteCollarEmployeesByOccupationalSeries[[#This Row],[Female
Average Salary]]))/WhiteCollarEmployeesByOccupationalSeries[[#This Row],[Total Employees]]</f>
        <v>107028.867471847</v>
      </c>
      <c r="H121" s="15">
        <v>105232.032137341</v>
      </c>
      <c r="I121" s="15">
        <v>107442.82772965499</v>
      </c>
      <c r="J121" s="11">
        <f>ROUND(WhiteCollarEmployeesByOccupationalSeries[[#This Row],[Female
Average Salary]]/WhiteCollarEmployeesByOccupationalSeries[[#This Row],[Male
Average Salary]],3)</f>
        <v>1.0209999999999999</v>
      </c>
      <c r="K121" s="16">
        <f>ROUND(WhiteCollarEmployeesByOccupationalSeries[[#This Row],[% 
of Total Pop]]*J121,7)</f>
        <v>5.1202499999999998E-2</v>
      </c>
    </row>
    <row r="122" spans="1:11" ht="15.6" x14ac:dyDescent="0.3">
      <c r="A122" s="6" t="s">
        <v>124</v>
      </c>
      <c r="B122" s="9">
        <f>WhiteCollarEmployeesByOccupationalSeries[[#This Row],[Male Employees]]+WhiteCollarEmployeesByOccupationalSeries[[#This Row],[Female Employees]]</f>
        <v>17755</v>
      </c>
      <c r="C122" s="13">
        <f>WhiteCollarEmployeesByOccupationalSeries[[#This Row],[Total Employees]]/$B$334</f>
        <v>9.9016085164429155E-3</v>
      </c>
      <c r="D122" s="9">
        <v>2957</v>
      </c>
      <c r="E122" s="9">
        <v>14798</v>
      </c>
      <c r="F122" s="11">
        <f>WhiteCollarEmployeesByOccupationalSeries[[#This Row],[Female Employees]]/WhiteCollarEmployeesByOccupationalSeries[[#This Row],[Total Employees]]</f>
        <v>0.8334553646860039</v>
      </c>
      <c r="G122" s="15">
        <f>((WhiteCollarEmployeesByOccupationalSeries[[#This Row],[Male Employees]]*WhiteCollarEmployeesByOccupationalSeries[[#This Row],[Male
Average Salary]])+(E122*WhiteCollarEmployeesByOccupationalSeries[[#This Row],[Female
Average Salary]]))/WhiteCollarEmployeesByOccupationalSeries[[#This Row],[Total Employees]]</f>
        <v>60283.987269720536</v>
      </c>
      <c r="H122" s="15">
        <v>62151.331639566</v>
      </c>
      <c r="I122" s="15">
        <v>59910.846487071998</v>
      </c>
      <c r="J122" s="11">
        <f>ROUND(WhiteCollarEmployeesByOccupationalSeries[[#This Row],[Female
Average Salary]]/WhiteCollarEmployeesByOccupationalSeries[[#This Row],[Male
Average Salary]],3)</f>
        <v>0.96399999999999997</v>
      </c>
      <c r="K122" s="16">
        <f>ROUND(WhiteCollarEmployeesByOccupationalSeries[[#This Row],[% 
of Total Pop]]*J122,7)</f>
        <v>9.5452000000000002E-3</v>
      </c>
    </row>
    <row r="123" spans="1:11" ht="15.6" x14ac:dyDescent="0.3">
      <c r="A123" s="6" t="s">
        <v>125</v>
      </c>
      <c r="B123" s="9">
        <f>WhiteCollarEmployeesByOccupationalSeries[[#This Row],[Male Employees]]+WhiteCollarEmployeesByOccupationalSeries[[#This Row],[Female Employees]]</f>
        <v>13906</v>
      </c>
      <c r="C123" s="13">
        <f>WhiteCollarEmployeesByOccupationalSeries[[#This Row],[Total Employees]]/$B$334</f>
        <v>7.7550981711999546E-3</v>
      </c>
      <c r="D123" s="9">
        <v>2743</v>
      </c>
      <c r="E123" s="9">
        <v>11163</v>
      </c>
      <c r="F123" s="11">
        <f>WhiteCollarEmployeesByOccupationalSeries[[#This Row],[Female Employees]]/WhiteCollarEmployeesByOccupationalSeries[[#This Row],[Total Employees]]</f>
        <v>0.80274701567668627</v>
      </c>
      <c r="G123" s="15">
        <f>((WhiteCollarEmployeesByOccupationalSeries[[#This Row],[Male Employees]]*WhiteCollarEmployeesByOccupationalSeries[[#This Row],[Male
Average Salary]])+(E123*WhiteCollarEmployeesByOccupationalSeries[[#This Row],[Female
Average Salary]]))/WhiteCollarEmployeesByOccupationalSeries[[#This Row],[Total Employees]]</f>
        <v>44350.121546818118</v>
      </c>
      <c r="H123" s="15">
        <v>45196.635135135002</v>
      </c>
      <c r="I123" s="15">
        <v>44142.114131898001</v>
      </c>
      <c r="J123" s="11">
        <f>ROUND(WhiteCollarEmployeesByOccupationalSeries[[#This Row],[Female
Average Salary]]/WhiteCollarEmployeesByOccupationalSeries[[#This Row],[Male
Average Salary]],3)</f>
        <v>0.97699999999999998</v>
      </c>
      <c r="K123" s="16">
        <f>ROUND(WhiteCollarEmployeesByOccupationalSeries[[#This Row],[% 
of Total Pop]]*J123,7)</f>
        <v>7.5766999999999996E-3</v>
      </c>
    </row>
    <row r="124" spans="1:11" ht="15.6" x14ac:dyDescent="0.3">
      <c r="A124" s="6" t="s">
        <v>126</v>
      </c>
      <c r="B124" s="9">
        <f>WhiteCollarEmployeesByOccupationalSeries[[#This Row],[Male Employees]]+WhiteCollarEmployeesByOccupationalSeries[[#This Row],[Female Employees]]</f>
        <v>3136</v>
      </c>
      <c r="C124" s="13">
        <f>WhiteCollarEmployeesByOccupationalSeries[[#This Row],[Total Employees]]/$B$334</f>
        <v>1.7488845005668818E-3</v>
      </c>
      <c r="D124" s="9">
        <v>1478</v>
      </c>
      <c r="E124" s="9">
        <v>1658</v>
      </c>
      <c r="F124" s="11">
        <f>WhiteCollarEmployeesByOccupationalSeries[[#This Row],[Female Employees]]/WhiteCollarEmployeesByOccupationalSeries[[#This Row],[Total Employees]]</f>
        <v>0.52869897959183676</v>
      </c>
      <c r="G124" s="15">
        <f>((WhiteCollarEmployeesByOccupationalSeries[[#This Row],[Male Employees]]*WhiteCollarEmployeesByOccupationalSeries[[#This Row],[Male
Average Salary]])+(E124*WhiteCollarEmployeesByOccupationalSeries[[#This Row],[Female
Average Salary]]))/WhiteCollarEmployeesByOccupationalSeries[[#This Row],[Total Employees]]</f>
        <v>54209.038293747937</v>
      </c>
      <c r="H124" s="15">
        <v>54793.841248304001</v>
      </c>
      <c r="I124" s="15">
        <v>53687.724200361998</v>
      </c>
      <c r="J124" s="11">
        <f>ROUND(WhiteCollarEmployeesByOccupationalSeries[[#This Row],[Female
Average Salary]]/WhiteCollarEmployeesByOccupationalSeries[[#This Row],[Male
Average Salary]],3)</f>
        <v>0.98</v>
      </c>
      <c r="K124" s="16">
        <f>ROUND(WhiteCollarEmployeesByOccupationalSeries[[#This Row],[% 
of Total Pop]]*J124,7)</f>
        <v>1.7139E-3</v>
      </c>
    </row>
    <row r="125" spans="1:11" ht="15.6" x14ac:dyDescent="0.3">
      <c r="A125" s="6" t="s">
        <v>127</v>
      </c>
      <c r="B125" s="9">
        <f>WhiteCollarEmployeesByOccupationalSeries[[#This Row],[Male Employees]]+WhiteCollarEmployeesByOccupationalSeries[[#This Row],[Female Employees]]</f>
        <v>2716</v>
      </c>
      <c r="C125" s="13">
        <f>WhiteCollarEmployeesByOccupationalSeries[[#This Row],[Total Employees]]/$B$334</f>
        <v>1.5146588978123886E-3</v>
      </c>
      <c r="D125" s="9">
        <v>290</v>
      </c>
      <c r="E125" s="9">
        <v>2426</v>
      </c>
      <c r="F125" s="11">
        <f>WhiteCollarEmployeesByOccupationalSeries[[#This Row],[Female Employees]]/WhiteCollarEmployeesByOccupationalSeries[[#This Row],[Total Employees]]</f>
        <v>0.89322533136966131</v>
      </c>
      <c r="G125" s="15">
        <f>((WhiteCollarEmployeesByOccupationalSeries[[#This Row],[Male Employees]]*WhiteCollarEmployeesByOccupationalSeries[[#This Row],[Male
Average Salary]])+(E125*WhiteCollarEmployeesByOccupationalSeries[[#This Row],[Female
Average Salary]]))/WhiteCollarEmployeesByOccupationalSeries[[#This Row],[Total Employees]]</f>
        <v>88379.398748158972</v>
      </c>
      <c r="H125" s="15">
        <v>90377.258620690001</v>
      </c>
      <c r="I125" s="15">
        <v>88140.577906018007</v>
      </c>
      <c r="J125" s="11">
        <f>ROUND(WhiteCollarEmployeesByOccupationalSeries[[#This Row],[Female
Average Salary]]/WhiteCollarEmployeesByOccupationalSeries[[#This Row],[Male
Average Salary]],3)</f>
        <v>0.97499999999999998</v>
      </c>
      <c r="K125" s="16">
        <f>ROUND(WhiteCollarEmployeesByOccupationalSeries[[#This Row],[% 
of Total Pop]]*J125,7)</f>
        <v>1.4767999999999999E-3</v>
      </c>
    </row>
    <row r="126" spans="1:11" ht="15.6" x14ac:dyDescent="0.3">
      <c r="A126" s="6" t="s">
        <v>128</v>
      </c>
      <c r="B126" s="9">
        <f>WhiteCollarEmployeesByOccupationalSeries[[#This Row],[Male Employees]]+WhiteCollarEmployeesByOccupationalSeries[[#This Row],[Female Employees]]</f>
        <v>1797</v>
      </c>
      <c r="C126" s="13">
        <f>WhiteCollarEmployeesByOccupationalSeries[[#This Row],[Total Employees]]/$B$334</f>
        <v>1.0021509717852955E-3</v>
      </c>
      <c r="D126" s="9">
        <v>441</v>
      </c>
      <c r="E126" s="9">
        <v>1356</v>
      </c>
      <c r="F126" s="11">
        <f>WhiteCollarEmployeesByOccupationalSeries[[#This Row],[Female Employees]]/WhiteCollarEmployeesByOccupationalSeries[[#This Row],[Total Employees]]</f>
        <v>0.75459098497495825</v>
      </c>
      <c r="G126" s="15">
        <f>((WhiteCollarEmployeesByOccupationalSeries[[#This Row],[Male Employees]]*WhiteCollarEmployeesByOccupationalSeries[[#This Row],[Male
Average Salary]])+(E126*WhiteCollarEmployeesByOccupationalSeries[[#This Row],[Female
Average Salary]]))/WhiteCollarEmployeesByOccupationalSeries[[#This Row],[Total Employees]]</f>
        <v>99831.789092932537</v>
      </c>
      <c r="H126" s="15">
        <v>100377.24036281199</v>
      </c>
      <c r="I126" s="15">
        <v>99654.396755162001</v>
      </c>
      <c r="J126" s="11">
        <f>ROUND(WhiteCollarEmployeesByOccupationalSeries[[#This Row],[Female
Average Salary]]/WhiteCollarEmployeesByOccupationalSeries[[#This Row],[Male
Average Salary]],3)</f>
        <v>0.99299999999999999</v>
      </c>
      <c r="K126" s="16">
        <f>ROUND(WhiteCollarEmployeesByOccupationalSeries[[#This Row],[% 
of Total Pop]]*J126,7)</f>
        <v>9.9510000000000006E-4</v>
      </c>
    </row>
    <row r="127" spans="1:11" ht="15.6" x14ac:dyDescent="0.3">
      <c r="A127" s="6" t="s">
        <v>129</v>
      </c>
      <c r="B127" s="9">
        <f>WhiteCollarEmployeesByOccupationalSeries[[#This Row],[Male Employees]]+WhiteCollarEmployeesByOccupationalSeries[[#This Row],[Female Employees]]</f>
        <v>3058</v>
      </c>
      <c r="C127" s="13">
        <f>WhiteCollarEmployeesByOccupationalSeries[[#This Row],[Total Employees]]/$B$334</f>
        <v>1.705385460055333E-3</v>
      </c>
      <c r="D127" s="9">
        <v>1359</v>
      </c>
      <c r="E127" s="9">
        <v>1699</v>
      </c>
      <c r="F127" s="11">
        <f>WhiteCollarEmployeesByOccupationalSeries[[#This Row],[Female Employees]]/WhiteCollarEmployeesByOccupationalSeries[[#This Row],[Total Employees]]</f>
        <v>0.55559189012426424</v>
      </c>
      <c r="G127" s="15">
        <f>((WhiteCollarEmployeesByOccupationalSeries[[#This Row],[Male Employees]]*WhiteCollarEmployeesByOccupationalSeries[[#This Row],[Male
Average Salary]])+(E127*WhiteCollarEmployeesByOccupationalSeries[[#This Row],[Female
Average Salary]]))/WhiteCollarEmployeesByOccupationalSeries[[#This Row],[Total Employees]]</f>
        <v>105530.22129033849</v>
      </c>
      <c r="H127" s="15">
        <v>105548.739130435</v>
      </c>
      <c r="I127" s="15">
        <v>105515.409198113</v>
      </c>
      <c r="J127" s="11">
        <f>ROUND(WhiteCollarEmployeesByOccupationalSeries[[#This Row],[Female
Average Salary]]/WhiteCollarEmployeesByOccupationalSeries[[#This Row],[Male
Average Salary]],3)</f>
        <v>1</v>
      </c>
      <c r="K127" s="16">
        <f>ROUND(WhiteCollarEmployeesByOccupationalSeries[[#This Row],[% 
of Total Pop]]*J127,7)</f>
        <v>1.7053999999999999E-3</v>
      </c>
    </row>
    <row r="128" spans="1:11" ht="15.6" x14ac:dyDescent="0.3">
      <c r="A128" s="6" t="s">
        <v>130</v>
      </c>
      <c r="B128" s="9">
        <f>WhiteCollarEmployeesByOccupationalSeries[[#This Row],[Male Employees]]+WhiteCollarEmployeesByOccupationalSeries[[#This Row],[Female Employees]]</f>
        <v>284</v>
      </c>
      <c r="C128" s="13">
        <f>WhiteCollarEmployeesByOccupationalSeries[[#This Row],[Total Employees]]/$B$334</f>
        <v>1.5838112186256198E-4</v>
      </c>
      <c r="D128" s="9">
        <v>151</v>
      </c>
      <c r="E128" s="9">
        <v>133</v>
      </c>
      <c r="F128" s="11">
        <f>WhiteCollarEmployeesByOccupationalSeries[[#This Row],[Female Employees]]/WhiteCollarEmployeesByOccupationalSeries[[#This Row],[Total Employees]]</f>
        <v>0.46830985915492956</v>
      </c>
      <c r="G128" s="15">
        <f>((WhiteCollarEmployeesByOccupationalSeries[[#This Row],[Male Employees]]*WhiteCollarEmployeesByOccupationalSeries[[#This Row],[Male
Average Salary]])+(E128*WhiteCollarEmployeesByOccupationalSeries[[#This Row],[Female
Average Salary]]))/WhiteCollarEmployeesByOccupationalSeries[[#This Row],[Total Employees]]</f>
        <v>85605.570422535311</v>
      </c>
      <c r="H128" s="15">
        <v>86649.748344370993</v>
      </c>
      <c r="I128" s="15">
        <v>84420.075187969996</v>
      </c>
      <c r="J128" s="11">
        <f>ROUND(WhiteCollarEmployeesByOccupationalSeries[[#This Row],[Female
Average Salary]]/WhiteCollarEmployeesByOccupationalSeries[[#This Row],[Male
Average Salary]],3)</f>
        <v>0.97399999999999998</v>
      </c>
      <c r="K128" s="16">
        <f>ROUND(WhiteCollarEmployeesByOccupationalSeries[[#This Row],[% 
of Total Pop]]*J128,7)</f>
        <v>1.5430000000000001E-4</v>
      </c>
    </row>
    <row r="129" spans="1:11" ht="15.6" x14ac:dyDescent="0.3">
      <c r="A129" s="6" t="s">
        <v>131</v>
      </c>
      <c r="B129" s="9">
        <f>WhiteCollarEmployeesByOccupationalSeries[[#This Row],[Male Employees]]+WhiteCollarEmployeesByOccupationalSeries[[#This Row],[Female Employees]]</f>
        <v>1336</v>
      </c>
      <c r="C129" s="13">
        <f>WhiteCollarEmployeesByOccupationalSeries[[#This Row],[Total Employees]]/$B$334</f>
        <v>7.4506048876191134E-4</v>
      </c>
      <c r="D129" s="9">
        <v>495</v>
      </c>
      <c r="E129" s="9">
        <v>841</v>
      </c>
      <c r="F129" s="11">
        <f>WhiteCollarEmployeesByOccupationalSeries[[#This Row],[Female Employees]]/WhiteCollarEmployeesByOccupationalSeries[[#This Row],[Total Employees]]</f>
        <v>0.62949101796407181</v>
      </c>
      <c r="G129" s="15">
        <f>((WhiteCollarEmployeesByOccupationalSeries[[#This Row],[Male Employees]]*WhiteCollarEmployeesByOccupationalSeries[[#This Row],[Male
Average Salary]])+(E129*WhiteCollarEmployeesByOccupationalSeries[[#This Row],[Female
Average Salary]]))/WhiteCollarEmployeesByOccupationalSeries[[#This Row],[Total Employees]]</f>
        <v>58250.491087468188</v>
      </c>
      <c r="H129" s="15">
        <v>58276.652525252997</v>
      </c>
      <c r="I129" s="15">
        <v>58235.092857142998</v>
      </c>
      <c r="J129" s="11">
        <f>ROUND(WhiteCollarEmployeesByOccupationalSeries[[#This Row],[Female
Average Salary]]/WhiteCollarEmployeesByOccupationalSeries[[#This Row],[Male
Average Salary]],3)</f>
        <v>0.999</v>
      </c>
      <c r="K129" s="16">
        <f>ROUND(WhiteCollarEmployeesByOccupationalSeries[[#This Row],[% 
of Total Pop]]*J129,7)</f>
        <v>7.4430000000000004E-4</v>
      </c>
    </row>
    <row r="130" spans="1:11" ht="15.6" x14ac:dyDescent="0.3">
      <c r="A130" s="6" t="s">
        <v>132</v>
      </c>
      <c r="B130" s="9">
        <f>WhiteCollarEmployeesByOccupationalSeries[[#This Row],[Male Employees]]+WhiteCollarEmployeesByOccupationalSeries[[#This Row],[Female Employees]]</f>
        <v>1064</v>
      </c>
      <c r="C130" s="13">
        <f>WhiteCollarEmployeesByOccupationalSeries[[#This Row],[Total Employees]]/$B$334</f>
        <v>5.9337152697804918E-4</v>
      </c>
      <c r="D130" s="9">
        <v>290</v>
      </c>
      <c r="E130" s="9">
        <v>774</v>
      </c>
      <c r="F130" s="11">
        <f>WhiteCollarEmployeesByOccupationalSeries[[#This Row],[Female Employees]]/WhiteCollarEmployeesByOccupationalSeries[[#This Row],[Total Employees]]</f>
        <v>0.72744360902255634</v>
      </c>
      <c r="G130" s="15">
        <f>((WhiteCollarEmployeesByOccupationalSeries[[#This Row],[Male Employees]]*WhiteCollarEmployeesByOccupationalSeries[[#This Row],[Male
Average Salary]])+(E130*WhiteCollarEmployeesByOccupationalSeries[[#This Row],[Female
Average Salary]]))/WhiteCollarEmployeesByOccupationalSeries[[#This Row],[Total Employees]]</f>
        <v>81886.483082706662</v>
      </c>
      <c r="H130" s="15">
        <v>82417.193103447993</v>
      </c>
      <c r="I130" s="15">
        <v>81687.638242893998</v>
      </c>
      <c r="J130" s="11">
        <f>ROUND(WhiteCollarEmployeesByOccupationalSeries[[#This Row],[Female
Average Salary]]/WhiteCollarEmployeesByOccupationalSeries[[#This Row],[Male
Average Salary]],3)</f>
        <v>0.99099999999999999</v>
      </c>
      <c r="K130" s="16">
        <f>ROUND(WhiteCollarEmployeesByOccupationalSeries[[#This Row],[% 
of Total Pop]]*J130,7)</f>
        <v>5.8799999999999998E-4</v>
      </c>
    </row>
    <row r="131" spans="1:11" ht="15.6" x14ac:dyDescent="0.3">
      <c r="A131" s="6" t="s">
        <v>133</v>
      </c>
      <c r="B131" s="9">
        <f>WhiteCollarEmployeesByOccupationalSeries[[#This Row],[Male Employees]]+WhiteCollarEmployeesByOccupationalSeries[[#This Row],[Female Employees]]</f>
        <v>11980</v>
      </c>
      <c r="C131" s="13">
        <f>WhiteCollarEmployeesByOccupationalSeries[[#This Row],[Total Employees]]/$B$334</f>
        <v>6.6810064785686359E-3</v>
      </c>
      <c r="D131" s="9">
        <v>4189</v>
      </c>
      <c r="E131" s="9">
        <v>7791</v>
      </c>
      <c r="F131" s="11">
        <f>WhiteCollarEmployeesByOccupationalSeries[[#This Row],[Female Employees]]/WhiteCollarEmployeesByOccupationalSeries[[#This Row],[Total Employees]]</f>
        <v>0.65033388981636064</v>
      </c>
      <c r="G131" s="15">
        <f>((WhiteCollarEmployeesByOccupationalSeries[[#This Row],[Male Employees]]*WhiteCollarEmployeesByOccupationalSeries[[#This Row],[Male
Average Salary]])+(E131*WhiteCollarEmployeesByOccupationalSeries[[#This Row],[Female
Average Salary]]))/WhiteCollarEmployeesByOccupationalSeries[[#This Row],[Total Employees]]</f>
        <v>51778.633122534884</v>
      </c>
      <c r="H131" s="15">
        <v>53225.018164435998</v>
      </c>
      <c r="I131" s="15">
        <v>51000.952858060002</v>
      </c>
      <c r="J131" s="11">
        <f>ROUND(WhiteCollarEmployeesByOccupationalSeries[[#This Row],[Female
Average Salary]]/WhiteCollarEmployeesByOccupationalSeries[[#This Row],[Male
Average Salary]],3)</f>
        <v>0.95799999999999996</v>
      </c>
      <c r="K131" s="16">
        <f>ROUND(WhiteCollarEmployeesByOccupationalSeries[[#This Row],[% 
of Total Pop]]*J131,7)</f>
        <v>6.4003999999999997E-3</v>
      </c>
    </row>
    <row r="132" spans="1:11" ht="15.6" x14ac:dyDescent="0.3">
      <c r="A132" s="6" t="s">
        <v>134</v>
      </c>
      <c r="B132" s="9">
        <f>WhiteCollarEmployeesByOccupationalSeries[[#This Row],[Male Employees]]+WhiteCollarEmployeesByOccupationalSeries[[#This Row],[Female Employees]]</f>
        <v>5558</v>
      </c>
      <c r="C132" s="13">
        <f>WhiteCollarEmployeesByOccupationalSeries[[#This Row],[Total Employees]]/$B$334</f>
        <v>3.0995854764511253E-3</v>
      </c>
      <c r="D132" s="9">
        <v>1597</v>
      </c>
      <c r="E132" s="9">
        <v>3961</v>
      </c>
      <c r="F132" s="11">
        <f>WhiteCollarEmployeesByOccupationalSeries[[#This Row],[Female Employees]]/WhiteCollarEmployeesByOccupationalSeries[[#This Row],[Total Employees]]</f>
        <v>0.71266642677222025</v>
      </c>
      <c r="G132" s="15">
        <f>((WhiteCollarEmployeesByOccupationalSeries[[#This Row],[Male Employees]]*WhiteCollarEmployeesByOccupationalSeries[[#This Row],[Male
Average Salary]])+(E132*WhiteCollarEmployeesByOccupationalSeries[[#This Row],[Female
Average Salary]]))/WhiteCollarEmployeesByOccupationalSeries[[#This Row],[Total Employees]]</f>
        <v>85616.638897323952</v>
      </c>
      <c r="H132" s="15">
        <v>86135.964285713999</v>
      </c>
      <c r="I132" s="15">
        <v>85407.256760171993</v>
      </c>
      <c r="J132" s="11">
        <f>ROUND(WhiteCollarEmployeesByOccupationalSeries[[#This Row],[Female
Average Salary]]/WhiteCollarEmployeesByOccupationalSeries[[#This Row],[Male
Average Salary]],3)</f>
        <v>0.99199999999999999</v>
      </c>
      <c r="K132" s="16">
        <f>ROUND(WhiteCollarEmployeesByOccupationalSeries[[#This Row],[% 
of Total Pop]]*J132,7)</f>
        <v>3.0747999999999999E-3</v>
      </c>
    </row>
    <row r="133" spans="1:11" ht="15.6" x14ac:dyDescent="0.3">
      <c r="A133" s="6" t="s">
        <v>135</v>
      </c>
      <c r="B133" s="9">
        <f>WhiteCollarEmployeesByOccupationalSeries[[#This Row],[Male Employees]]+WhiteCollarEmployeesByOccupationalSeries[[#This Row],[Female Employees]]</f>
        <v>2729</v>
      </c>
      <c r="C133" s="13">
        <f>WhiteCollarEmployeesByOccupationalSeries[[#This Row],[Total Employees]]/$B$334</f>
        <v>1.5219087378976468E-3</v>
      </c>
      <c r="D133" s="9">
        <v>861</v>
      </c>
      <c r="E133" s="9">
        <v>1868</v>
      </c>
      <c r="F133" s="11">
        <f>WhiteCollarEmployeesByOccupationalSeries[[#This Row],[Female Employees]]/WhiteCollarEmployeesByOccupationalSeries[[#This Row],[Total Employees]]</f>
        <v>0.68449981678270433</v>
      </c>
      <c r="G133" s="15">
        <f>((WhiteCollarEmployeesByOccupationalSeries[[#This Row],[Male Employees]]*WhiteCollarEmployeesByOccupationalSeries[[#This Row],[Male
Average Salary]])+(E133*WhiteCollarEmployeesByOccupationalSeries[[#This Row],[Female
Average Salary]]))/WhiteCollarEmployeesByOccupationalSeries[[#This Row],[Total Employees]]</f>
        <v>47909.725564854947</v>
      </c>
      <c r="H133" s="15">
        <v>49828.428571429002</v>
      </c>
      <c r="I133" s="15">
        <v>47025.355495978998</v>
      </c>
      <c r="J133" s="11">
        <f>ROUND(WhiteCollarEmployeesByOccupationalSeries[[#This Row],[Female
Average Salary]]/WhiteCollarEmployeesByOccupationalSeries[[#This Row],[Male
Average Salary]],3)</f>
        <v>0.94399999999999995</v>
      </c>
      <c r="K133" s="16">
        <f>ROUND(WhiteCollarEmployeesByOccupationalSeries[[#This Row],[% 
of Total Pop]]*J133,7)</f>
        <v>1.4367E-3</v>
      </c>
    </row>
    <row r="134" spans="1:11" ht="15.6" x14ac:dyDescent="0.3">
      <c r="A134" s="6" t="s">
        <v>136</v>
      </c>
      <c r="B134" s="9">
        <f>WhiteCollarEmployeesByOccupationalSeries[[#This Row],[Male Employees]]+WhiteCollarEmployeesByOccupationalSeries[[#This Row],[Female Employees]]</f>
        <v>404</v>
      </c>
      <c r="C134" s="13">
        <f>WhiteCollarEmployeesByOccupationalSeries[[#This Row],[Total Employees]]/$B$334</f>
        <v>2.2530272264956002E-4</v>
      </c>
      <c r="D134" s="9">
        <v>109</v>
      </c>
      <c r="E134" s="9">
        <v>295</v>
      </c>
      <c r="F134" s="11">
        <f>WhiteCollarEmployeesByOccupationalSeries[[#This Row],[Female Employees]]/WhiteCollarEmployeesByOccupationalSeries[[#This Row],[Total Employees]]</f>
        <v>0.73019801980198018</v>
      </c>
      <c r="G134" s="15">
        <f>((WhiteCollarEmployeesByOccupationalSeries[[#This Row],[Male Employees]]*WhiteCollarEmployeesByOccupationalSeries[[#This Row],[Male
Average Salary]])+(E134*WhiteCollarEmployeesByOccupationalSeries[[#This Row],[Female
Average Salary]]))/WhiteCollarEmployeesByOccupationalSeries[[#This Row],[Total Employees]]</f>
        <v>61570.522790799463</v>
      </c>
      <c r="H134" s="15">
        <v>65092.431192661003</v>
      </c>
      <c r="I134" s="15">
        <v>60269.207482992999</v>
      </c>
      <c r="J134" s="11">
        <f>ROUND(WhiteCollarEmployeesByOccupationalSeries[[#This Row],[Female
Average Salary]]/WhiteCollarEmployeesByOccupationalSeries[[#This Row],[Male
Average Salary]],3)</f>
        <v>0.92600000000000005</v>
      </c>
      <c r="K134" s="16">
        <f>ROUND(WhiteCollarEmployeesByOccupationalSeries[[#This Row],[% 
of Total Pop]]*J134,7)</f>
        <v>2.086E-4</v>
      </c>
    </row>
    <row r="135" spans="1:11" ht="15.6" x14ac:dyDescent="0.3">
      <c r="A135" s="6" t="s">
        <v>137</v>
      </c>
      <c r="B135" s="9">
        <f>WhiteCollarEmployeesByOccupationalSeries[[#This Row],[Male Employees]]+WhiteCollarEmployeesByOccupationalSeries[[#This Row],[Female Employees]]</f>
        <v>5423</v>
      </c>
      <c r="C135" s="13">
        <f>WhiteCollarEmployeesByOccupationalSeries[[#This Row],[Total Employees]]/$B$334</f>
        <v>3.0242986755657526E-3</v>
      </c>
      <c r="D135" s="9">
        <v>2413</v>
      </c>
      <c r="E135" s="9">
        <v>3010</v>
      </c>
      <c r="F135" s="11">
        <f>WhiteCollarEmployeesByOccupationalSeries[[#This Row],[Female Employees]]/WhiteCollarEmployeesByOccupationalSeries[[#This Row],[Total Employees]]</f>
        <v>0.55504333394799932</v>
      </c>
      <c r="G135" s="15">
        <f>((WhiteCollarEmployeesByOccupationalSeries[[#This Row],[Male Employees]]*WhiteCollarEmployeesByOccupationalSeries[[#This Row],[Male
Average Salary]])+(E135*WhiteCollarEmployeesByOccupationalSeries[[#This Row],[Female
Average Salary]]))/WhiteCollarEmployeesByOccupationalSeries[[#This Row],[Total Employees]]</f>
        <v>77992.844888317355</v>
      </c>
      <c r="H135" s="15">
        <v>79731.888796681</v>
      </c>
      <c r="I135" s="15">
        <v>76598.720984369997</v>
      </c>
      <c r="J135" s="11">
        <f>ROUND(WhiteCollarEmployeesByOccupationalSeries[[#This Row],[Female
Average Salary]]/WhiteCollarEmployeesByOccupationalSeries[[#This Row],[Male
Average Salary]],3)</f>
        <v>0.96099999999999997</v>
      </c>
      <c r="K135" s="16">
        <f>ROUND(WhiteCollarEmployeesByOccupationalSeries[[#This Row],[% 
of Total Pop]]*J135,7)</f>
        <v>2.9064E-3</v>
      </c>
    </row>
    <row r="136" spans="1:11" ht="15.6" x14ac:dyDescent="0.3">
      <c r="A136" s="6" t="s">
        <v>138</v>
      </c>
      <c r="B136" s="9">
        <f>WhiteCollarEmployeesByOccupationalSeries[[#This Row],[Male Employees]]+WhiteCollarEmployeesByOccupationalSeries[[#This Row],[Female Employees]]</f>
        <v>319</v>
      </c>
      <c r="C136" s="13">
        <f>WhiteCollarEmployeesByOccupationalSeries[[#This Row],[Total Employees]]/$B$334</f>
        <v>1.7789992209210308E-4</v>
      </c>
      <c r="D136" s="9">
        <v>130</v>
      </c>
      <c r="E136" s="9">
        <v>189</v>
      </c>
      <c r="F136" s="11">
        <f>WhiteCollarEmployeesByOccupationalSeries[[#This Row],[Female Employees]]/WhiteCollarEmployeesByOccupationalSeries[[#This Row],[Total Employees]]</f>
        <v>0.59247648902821315</v>
      </c>
      <c r="G136" s="15">
        <f>((WhiteCollarEmployeesByOccupationalSeries[[#This Row],[Male Employees]]*WhiteCollarEmployeesByOccupationalSeries[[#This Row],[Male
Average Salary]])+(E136*WhiteCollarEmployeesByOccupationalSeries[[#This Row],[Female
Average Salary]]))/WhiteCollarEmployeesByOccupationalSeries[[#This Row],[Total Employees]]</f>
        <v>102347.8119122257</v>
      </c>
      <c r="H136" s="15">
        <v>105617.63076923099</v>
      </c>
      <c r="I136" s="15">
        <v>100098.73015873</v>
      </c>
      <c r="J136" s="11">
        <f>ROUND(WhiteCollarEmployeesByOccupationalSeries[[#This Row],[Female
Average Salary]]/WhiteCollarEmployeesByOccupationalSeries[[#This Row],[Male
Average Salary]],3)</f>
        <v>0.94799999999999995</v>
      </c>
      <c r="K136" s="16">
        <f>ROUND(WhiteCollarEmployeesByOccupationalSeries[[#This Row],[% 
of Total Pop]]*J136,7)</f>
        <v>1.6860000000000001E-4</v>
      </c>
    </row>
    <row r="137" spans="1:11" ht="15.6" x14ac:dyDescent="0.3">
      <c r="A137" s="6" t="s">
        <v>139</v>
      </c>
      <c r="B137" s="9">
        <f>WhiteCollarEmployeesByOccupationalSeries[[#This Row],[Male Employees]]+WhiteCollarEmployeesByOccupationalSeries[[#This Row],[Female Employees]]</f>
        <v>4029</v>
      </c>
      <c r="C137" s="13">
        <f>WhiteCollarEmployeesByOccupationalSeries[[#This Row],[Total Employees]]/$B$334</f>
        <v>2.2468927464234585E-3</v>
      </c>
      <c r="D137" s="9">
        <v>1523</v>
      </c>
      <c r="E137" s="9">
        <v>2506</v>
      </c>
      <c r="F137" s="11">
        <f>WhiteCollarEmployeesByOccupationalSeries[[#This Row],[Female Employees]]/WhiteCollarEmployeesByOccupationalSeries[[#This Row],[Total Employees]]</f>
        <v>0.62199056837925049</v>
      </c>
      <c r="G137" s="15">
        <f>((WhiteCollarEmployeesByOccupationalSeries[[#This Row],[Male Employees]]*WhiteCollarEmployeesByOccupationalSeries[[#This Row],[Male
Average Salary]])+(E137*WhiteCollarEmployeesByOccupationalSeries[[#This Row],[Female
Average Salary]]))/WhiteCollarEmployeesByOccupationalSeries[[#This Row],[Total Employees]]</f>
        <v>66559.220614961509</v>
      </c>
      <c r="H137" s="15">
        <v>66363.355921052993</v>
      </c>
      <c r="I137" s="15">
        <v>66678.255702281007</v>
      </c>
      <c r="J137" s="11">
        <f>ROUND(WhiteCollarEmployeesByOccupationalSeries[[#This Row],[Female
Average Salary]]/WhiteCollarEmployeesByOccupationalSeries[[#This Row],[Male
Average Salary]],3)</f>
        <v>1.0049999999999999</v>
      </c>
      <c r="K137" s="16">
        <f>ROUND(WhiteCollarEmployeesByOccupationalSeries[[#This Row],[% 
of Total Pop]]*J137,7)</f>
        <v>2.2580999999999999E-3</v>
      </c>
    </row>
    <row r="138" spans="1:11" ht="15.6" x14ac:dyDescent="0.3">
      <c r="A138" s="6" t="s">
        <v>140</v>
      </c>
      <c r="B138" s="9">
        <f>WhiteCollarEmployeesByOccupationalSeries[[#This Row],[Male Employees]]+WhiteCollarEmployeesByOccupationalSeries[[#This Row],[Female Employees]]</f>
        <v>285</v>
      </c>
      <c r="C138" s="13">
        <f>WhiteCollarEmployeesByOccupationalSeries[[#This Row],[Total Employees]]/$B$334</f>
        <v>1.589388018691203E-4</v>
      </c>
      <c r="D138" s="9">
        <v>139</v>
      </c>
      <c r="E138" s="9">
        <v>146</v>
      </c>
      <c r="F138" s="11">
        <f>WhiteCollarEmployeesByOccupationalSeries[[#This Row],[Female Employees]]/WhiteCollarEmployeesByOccupationalSeries[[#This Row],[Total Employees]]</f>
        <v>0.512280701754386</v>
      </c>
      <c r="G138" s="15">
        <f>((WhiteCollarEmployeesByOccupationalSeries[[#This Row],[Male Employees]]*WhiteCollarEmployeesByOccupationalSeries[[#This Row],[Male
Average Salary]])+(E138*WhiteCollarEmployeesByOccupationalSeries[[#This Row],[Female
Average Salary]]))/WhiteCollarEmployeesByOccupationalSeries[[#This Row],[Total Employees]]</f>
        <v>66742.922807017618</v>
      </c>
      <c r="H138" s="15">
        <v>67090.093525179997</v>
      </c>
      <c r="I138" s="15">
        <v>66412.397260273996</v>
      </c>
      <c r="J138" s="11">
        <f>ROUND(WhiteCollarEmployeesByOccupationalSeries[[#This Row],[Female
Average Salary]]/WhiteCollarEmployeesByOccupationalSeries[[#This Row],[Male
Average Salary]],3)</f>
        <v>0.99</v>
      </c>
      <c r="K138" s="16">
        <f>ROUND(WhiteCollarEmployeesByOccupationalSeries[[#This Row],[% 
of Total Pop]]*J138,7)</f>
        <v>1.573E-4</v>
      </c>
    </row>
    <row r="139" spans="1:11" ht="15.6" x14ac:dyDescent="0.3">
      <c r="A139" s="6" t="s">
        <v>141</v>
      </c>
      <c r="B139" s="9">
        <f>WhiteCollarEmployeesByOccupationalSeries[[#This Row],[Male Employees]]+WhiteCollarEmployeesByOccupationalSeries[[#This Row],[Female Employees]]</f>
        <v>11343</v>
      </c>
      <c r="C139" s="13">
        <f>WhiteCollarEmployeesByOccupationalSeries[[#This Row],[Total Employees]]/$B$334</f>
        <v>6.3257643143909883E-3</v>
      </c>
      <c r="D139" s="9">
        <v>3984</v>
      </c>
      <c r="E139" s="9">
        <v>7359</v>
      </c>
      <c r="F139" s="11">
        <f>WhiteCollarEmployeesByOccupationalSeries[[#This Row],[Female Employees]]/WhiteCollarEmployeesByOccupationalSeries[[#This Row],[Total Employees]]</f>
        <v>0.64877016662258657</v>
      </c>
      <c r="G139" s="15">
        <f>((WhiteCollarEmployeesByOccupationalSeries[[#This Row],[Male Employees]]*WhiteCollarEmployeesByOccupationalSeries[[#This Row],[Male
Average Salary]])+(E139*WhiteCollarEmployeesByOccupationalSeries[[#This Row],[Female
Average Salary]]))/WhiteCollarEmployeesByOccupationalSeries[[#This Row],[Total Employees]]</f>
        <v>142071.73137777176</v>
      </c>
      <c r="H139" s="15">
        <v>142066.44436052401</v>
      </c>
      <c r="I139" s="15">
        <v>142074.59365209099</v>
      </c>
      <c r="J139" s="11">
        <f>ROUND(WhiteCollarEmployeesByOccupationalSeries[[#This Row],[Female
Average Salary]]/WhiteCollarEmployeesByOccupationalSeries[[#This Row],[Male
Average Salary]],3)</f>
        <v>1</v>
      </c>
      <c r="K139" s="16">
        <f>ROUND(WhiteCollarEmployeesByOccupationalSeries[[#This Row],[% 
of Total Pop]]*J139,7)</f>
        <v>6.3258000000000003E-3</v>
      </c>
    </row>
    <row r="140" spans="1:11" ht="15.6" x14ac:dyDescent="0.3">
      <c r="A140" s="6" t="s">
        <v>142</v>
      </c>
      <c r="B140" s="9">
        <f>WhiteCollarEmployeesByOccupationalSeries[[#This Row],[Male Employees]]+WhiteCollarEmployeesByOccupationalSeries[[#This Row],[Female Employees]]</f>
        <v>6489</v>
      </c>
      <c r="C140" s="13">
        <f>WhiteCollarEmployeesByOccupationalSeries[[#This Row],[Total Employees]]/$B$334</f>
        <v>3.6187855625569184E-3</v>
      </c>
      <c r="D140" s="9">
        <v>1594</v>
      </c>
      <c r="E140" s="9">
        <v>4895</v>
      </c>
      <c r="F140" s="11">
        <f>WhiteCollarEmployeesByOccupationalSeries[[#This Row],[Female Employees]]/WhiteCollarEmployeesByOccupationalSeries[[#This Row],[Total Employees]]</f>
        <v>0.75435352134381262</v>
      </c>
      <c r="G140" s="15">
        <f>((WhiteCollarEmployeesByOccupationalSeries[[#This Row],[Male Employees]]*WhiteCollarEmployeesByOccupationalSeries[[#This Row],[Male
Average Salary]])+(E140*WhiteCollarEmployeesByOccupationalSeries[[#This Row],[Female
Average Salary]]))/WhiteCollarEmployeesByOccupationalSeries[[#This Row],[Total Employees]]</f>
        <v>51250.10994192677</v>
      </c>
      <c r="H140" s="15">
        <v>52386.466708542997</v>
      </c>
      <c r="I140" s="15">
        <v>50880.068535188002</v>
      </c>
      <c r="J140" s="11">
        <f>ROUND(WhiteCollarEmployeesByOccupationalSeries[[#This Row],[Female
Average Salary]]/WhiteCollarEmployeesByOccupationalSeries[[#This Row],[Male
Average Salary]],3)</f>
        <v>0.97099999999999997</v>
      </c>
      <c r="K140" s="16">
        <f>ROUND(WhiteCollarEmployeesByOccupationalSeries[[#This Row],[% 
of Total Pop]]*J140,7)</f>
        <v>3.5138000000000001E-3</v>
      </c>
    </row>
    <row r="141" spans="1:11" ht="15.6" x14ac:dyDescent="0.3">
      <c r="A141" s="6" t="s">
        <v>143</v>
      </c>
      <c r="B141" s="9">
        <f>WhiteCollarEmployeesByOccupationalSeries[[#This Row],[Male Employees]]+WhiteCollarEmployeesByOccupationalSeries[[#This Row],[Female Employees]]</f>
        <v>1045</v>
      </c>
      <c r="C141" s="13">
        <f>WhiteCollarEmployeesByOccupationalSeries[[#This Row],[Total Employees]]/$B$334</f>
        <v>5.8277560685344109E-4</v>
      </c>
      <c r="D141" s="9">
        <v>444</v>
      </c>
      <c r="E141" s="9">
        <v>601</v>
      </c>
      <c r="F141" s="11">
        <f>WhiteCollarEmployeesByOccupationalSeries[[#This Row],[Female Employees]]/WhiteCollarEmployeesByOccupationalSeries[[#This Row],[Total Employees]]</f>
        <v>0.57511961722488036</v>
      </c>
      <c r="G141" s="15">
        <f>((WhiteCollarEmployeesByOccupationalSeries[[#This Row],[Male Employees]]*WhiteCollarEmployeesByOccupationalSeries[[#This Row],[Male
Average Salary]])+(E141*WhiteCollarEmployeesByOccupationalSeries[[#This Row],[Female
Average Salary]]))/WhiteCollarEmployeesByOccupationalSeries[[#This Row],[Total Employees]]</f>
        <v>136918.14089548896</v>
      </c>
      <c r="H141" s="15">
        <v>141100.86036036001</v>
      </c>
      <c r="I141" s="15">
        <v>133828.07859531799</v>
      </c>
      <c r="J141" s="11">
        <f>ROUND(WhiteCollarEmployeesByOccupationalSeries[[#This Row],[Female
Average Salary]]/WhiteCollarEmployeesByOccupationalSeries[[#This Row],[Male
Average Salary]],3)</f>
        <v>0.94799999999999995</v>
      </c>
      <c r="K141" s="16">
        <f>ROUND(WhiteCollarEmployeesByOccupationalSeries[[#This Row],[% 
of Total Pop]]*J141,7)</f>
        <v>5.5250000000000004E-4</v>
      </c>
    </row>
    <row r="142" spans="1:11" ht="15.6" x14ac:dyDescent="0.3">
      <c r="A142" s="6" t="s">
        <v>144</v>
      </c>
      <c r="B142" s="9">
        <f>WhiteCollarEmployeesByOccupationalSeries[[#This Row],[Male Employees]]+WhiteCollarEmployeesByOccupationalSeries[[#This Row],[Female Employees]]</f>
        <v>2007</v>
      </c>
      <c r="C142" s="13">
        <f>WhiteCollarEmployeesByOccupationalSeries[[#This Row],[Total Employees]]/$B$334</f>
        <v>1.1192637731625419E-3</v>
      </c>
      <c r="D142" s="9">
        <v>347</v>
      </c>
      <c r="E142" s="9">
        <v>1660</v>
      </c>
      <c r="F142" s="11">
        <f>WhiteCollarEmployeesByOccupationalSeries[[#This Row],[Female Employees]]/WhiteCollarEmployeesByOccupationalSeries[[#This Row],[Total Employees]]</f>
        <v>0.82710513203786751</v>
      </c>
      <c r="G142" s="15">
        <f>((WhiteCollarEmployeesByOccupationalSeries[[#This Row],[Male Employees]]*WhiteCollarEmployeesByOccupationalSeries[[#This Row],[Male
Average Salary]])+(E142*WhiteCollarEmployeesByOccupationalSeries[[#This Row],[Female
Average Salary]]))/WhiteCollarEmployeesByOccupationalSeries[[#This Row],[Total Employees]]</f>
        <v>102966.47358671667</v>
      </c>
      <c r="H142" s="15">
        <v>105859.41498559099</v>
      </c>
      <c r="I142" s="15">
        <v>102361.744270205</v>
      </c>
      <c r="J142" s="11">
        <f>ROUND(WhiteCollarEmployeesByOccupationalSeries[[#This Row],[Female
Average Salary]]/WhiteCollarEmployeesByOccupationalSeries[[#This Row],[Male
Average Salary]],3)</f>
        <v>0.96699999999999997</v>
      </c>
      <c r="K142" s="16">
        <f>ROUND(WhiteCollarEmployeesByOccupationalSeries[[#This Row],[% 
of Total Pop]]*J142,7)</f>
        <v>1.0823E-3</v>
      </c>
    </row>
    <row r="143" spans="1:11" ht="15.6" x14ac:dyDescent="0.3">
      <c r="A143" s="6" t="s">
        <v>145</v>
      </c>
      <c r="B143" s="9">
        <f>WhiteCollarEmployeesByOccupationalSeries[[#This Row],[Male Employees]]+WhiteCollarEmployeesByOccupationalSeries[[#This Row],[Female Employees]]</f>
        <v>379</v>
      </c>
      <c r="C143" s="13">
        <f>WhiteCollarEmployeesByOccupationalSeries[[#This Row],[Total Employees]]/$B$334</f>
        <v>2.1136072248560209E-4</v>
      </c>
      <c r="D143" s="9">
        <v>286</v>
      </c>
      <c r="E143" s="9">
        <v>93</v>
      </c>
      <c r="F143" s="11">
        <f>WhiteCollarEmployeesByOccupationalSeries[[#This Row],[Female Employees]]/WhiteCollarEmployeesByOccupationalSeries[[#This Row],[Total Employees]]</f>
        <v>0.24538258575197888</v>
      </c>
      <c r="G143" s="15">
        <f>((WhiteCollarEmployeesByOccupationalSeries[[#This Row],[Male Employees]]*WhiteCollarEmployeesByOccupationalSeries[[#This Row],[Male
Average Salary]])+(E143*WhiteCollarEmployeesByOccupationalSeries[[#This Row],[Female
Average Salary]]))/WhiteCollarEmployeesByOccupationalSeries[[#This Row],[Total Employees]]</f>
        <v>90557.166226912974</v>
      </c>
      <c r="H143" s="15">
        <v>92367.118881118993</v>
      </c>
      <c r="I143" s="15">
        <v>84991.075268817003</v>
      </c>
      <c r="J143" s="11">
        <f>ROUND(WhiteCollarEmployeesByOccupationalSeries[[#This Row],[Female
Average Salary]]/WhiteCollarEmployeesByOccupationalSeries[[#This Row],[Male
Average Salary]],3)</f>
        <v>0.92</v>
      </c>
      <c r="K143" s="16">
        <f>ROUND(WhiteCollarEmployeesByOccupationalSeries[[#This Row],[% 
of Total Pop]]*J143,7)</f>
        <v>1.9450000000000001E-4</v>
      </c>
    </row>
    <row r="144" spans="1:11" ht="15.6" x14ac:dyDescent="0.3">
      <c r="A144" s="6" t="s">
        <v>146</v>
      </c>
      <c r="B144" s="9">
        <f>WhiteCollarEmployeesByOccupationalSeries[[#This Row],[Male Employees]]+WhiteCollarEmployeesByOccupationalSeries[[#This Row],[Female Employees]]</f>
        <v>546</v>
      </c>
      <c r="C144" s="13">
        <f>WhiteCollarEmployeesByOccupationalSeries[[#This Row],[Total Employees]]/$B$334</f>
        <v>3.0449328358084102E-4</v>
      </c>
      <c r="D144" s="9">
        <v>342</v>
      </c>
      <c r="E144" s="9">
        <v>204</v>
      </c>
      <c r="F144" s="11">
        <f>WhiteCollarEmployeesByOccupationalSeries[[#This Row],[Female Employees]]/WhiteCollarEmployeesByOccupationalSeries[[#This Row],[Total Employees]]</f>
        <v>0.37362637362637363</v>
      </c>
      <c r="G144" s="15">
        <f>((WhiteCollarEmployeesByOccupationalSeries[[#This Row],[Male Employees]]*WhiteCollarEmployeesByOccupationalSeries[[#This Row],[Male
Average Salary]])+(E144*WhiteCollarEmployeesByOccupationalSeries[[#This Row],[Female
Average Salary]]))/WhiteCollarEmployeesByOccupationalSeries[[#This Row],[Total Employees]]</f>
        <v>195444.84798534837</v>
      </c>
      <c r="H144" s="15">
        <v>198102.19005847999</v>
      </c>
      <c r="I144" s="15">
        <v>190989.892156863</v>
      </c>
      <c r="J144" s="11">
        <f>ROUND(WhiteCollarEmployeesByOccupationalSeries[[#This Row],[Female
Average Salary]]/WhiteCollarEmployeesByOccupationalSeries[[#This Row],[Male
Average Salary]],3)</f>
        <v>0.96399999999999997</v>
      </c>
      <c r="K144" s="16">
        <f>ROUND(WhiteCollarEmployeesByOccupationalSeries[[#This Row],[% 
of Total Pop]]*J144,7)</f>
        <v>2.9349999999999998E-4</v>
      </c>
    </row>
    <row r="145" spans="1:11" ht="15.6" x14ac:dyDescent="0.3">
      <c r="A145" s="6" t="s">
        <v>147</v>
      </c>
      <c r="B145" s="9">
        <f>WhiteCollarEmployeesByOccupationalSeries[[#This Row],[Male Employees]]+WhiteCollarEmployeesByOccupationalSeries[[#This Row],[Female Employees]]</f>
        <v>714</v>
      </c>
      <c r="C145" s="13">
        <f>WhiteCollarEmployeesByOccupationalSeries[[#This Row],[Total Employees]]/$B$334</f>
        <v>3.9818352468263824E-4</v>
      </c>
      <c r="D145" s="9">
        <v>109</v>
      </c>
      <c r="E145" s="9">
        <v>605</v>
      </c>
      <c r="F145" s="11">
        <f>WhiteCollarEmployeesByOccupationalSeries[[#This Row],[Female Employees]]/WhiteCollarEmployeesByOccupationalSeries[[#This Row],[Total Employees]]</f>
        <v>0.84733893557422968</v>
      </c>
      <c r="G145" s="15">
        <f>((WhiteCollarEmployeesByOccupationalSeries[[#This Row],[Male Employees]]*WhiteCollarEmployeesByOccupationalSeries[[#This Row],[Male
Average Salary]])+(E145*WhiteCollarEmployeesByOccupationalSeries[[#This Row],[Female
Average Salary]]))/WhiteCollarEmployeesByOccupationalSeries[[#This Row],[Total Employees]]</f>
        <v>85975.502801120776</v>
      </c>
      <c r="H145" s="15">
        <v>87182.422018348996</v>
      </c>
      <c r="I145" s="15">
        <v>85758.057851239995</v>
      </c>
      <c r="J145" s="11">
        <f>ROUND(WhiteCollarEmployeesByOccupationalSeries[[#This Row],[Female
Average Salary]]/WhiteCollarEmployeesByOccupationalSeries[[#This Row],[Male
Average Salary]],3)</f>
        <v>0.98399999999999999</v>
      </c>
      <c r="K145" s="16">
        <f>ROUND(WhiteCollarEmployeesByOccupationalSeries[[#This Row],[% 
of Total Pop]]*J145,7)</f>
        <v>3.9179999999999998E-4</v>
      </c>
    </row>
    <row r="146" spans="1:11" ht="15.6" x14ac:dyDescent="0.3">
      <c r="A146" s="6" t="s">
        <v>148</v>
      </c>
      <c r="B146" s="9">
        <f>WhiteCollarEmployeesByOccupationalSeries[[#This Row],[Male Employees]]+WhiteCollarEmployeesByOccupationalSeries[[#This Row],[Female Employees]]</f>
        <v>761</v>
      </c>
      <c r="C146" s="13">
        <f>WhiteCollarEmployeesByOccupationalSeries[[#This Row],[Total Employees]]/$B$334</f>
        <v>4.2439448499087914E-4</v>
      </c>
      <c r="D146" s="9">
        <v>410</v>
      </c>
      <c r="E146" s="9">
        <v>351</v>
      </c>
      <c r="F146" s="11">
        <f>WhiteCollarEmployeesByOccupationalSeries[[#This Row],[Female Employees]]/WhiteCollarEmployeesByOccupationalSeries[[#This Row],[Total Employees]]</f>
        <v>0.4612352168199737</v>
      </c>
      <c r="G146" s="15">
        <f>((WhiteCollarEmployeesByOccupationalSeries[[#This Row],[Male Employees]]*WhiteCollarEmployeesByOccupationalSeries[[#This Row],[Male
Average Salary]])+(E146*WhiteCollarEmployeesByOccupationalSeries[[#This Row],[Female
Average Salary]]))/WhiteCollarEmployeesByOccupationalSeries[[#This Row],[Total Employees]]</f>
        <v>139694.02496714852</v>
      </c>
      <c r="H146" s="15">
        <v>144750.070731707</v>
      </c>
      <c r="I146" s="15">
        <v>133788.102564103</v>
      </c>
      <c r="J146" s="11">
        <f>ROUND(WhiteCollarEmployeesByOccupationalSeries[[#This Row],[Female
Average Salary]]/WhiteCollarEmployeesByOccupationalSeries[[#This Row],[Male
Average Salary]],3)</f>
        <v>0.92400000000000004</v>
      </c>
      <c r="K146" s="16">
        <f>ROUND(WhiteCollarEmployeesByOccupationalSeries[[#This Row],[% 
of Total Pop]]*J146,7)</f>
        <v>3.9209999999999999E-4</v>
      </c>
    </row>
    <row r="147" spans="1:11" ht="15.6" x14ac:dyDescent="0.3">
      <c r="A147" s="6" t="s">
        <v>149</v>
      </c>
      <c r="B147" s="9">
        <f>WhiteCollarEmployeesByOccupationalSeries[[#This Row],[Male Employees]]+WhiteCollarEmployeesByOccupationalSeries[[#This Row],[Female Employees]]</f>
        <v>6992</v>
      </c>
      <c r="C147" s="13">
        <f>WhiteCollarEmployeesByOccupationalSeries[[#This Row],[Total Employees]]/$B$334</f>
        <v>3.8992986058557517E-3</v>
      </c>
      <c r="D147" s="9">
        <v>2542</v>
      </c>
      <c r="E147" s="9">
        <v>4450</v>
      </c>
      <c r="F147" s="11">
        <f>WhiteCollarEmployeesByOccupationalSeries[[#This Row],[Female Employees]]/WhiteCollarEmployeesByOccupationalSeries[[#This Row],[Total Employees]]</f>
        <v>0.63644164759725397</v>
      </c>
      <c r="G147" s="15">
        <f>((WhiteCollarEmployeesByOccupationalSeries[[#This Row],[Male Employees]]*WhiteCollarEmployeesByOccupationalSeries[[#This Row],[Male
Average Salary]])+(E147*WhiteCollarEmployeesByOccupationalSeries[[#This Row],[Female
Average Salary]]))/WhiteCollarEmployeesByOccupationalSeries[[#This Row],[Total Employees]]</f>
        <v>92579.748301316795</v>
      </c>
      <c r="H147" s="15">
        <v>95436.437967703998</v>
      </c>
      <c r="I147" s="15">
        <v>90947.904451438997</v>
      </c>
      <c r="J147" s="11">
        <f>ROUND(WhiteCollarEmployeesByOccupationalSeries[[#This Row],[Female
Average Salary]]/WhiteCollarEmployeesByOccupationalSeries[[#This Row],[Male
Average Salary]],3)</f>
        <v>0.95299999999999996</v>
      </c>
      <c r="K147" s="16">
        <f>ROUND(WhiteCollarEmployeesByOccupationalSeries[[#This Row],[% 
of Total Pop]]*J147,7)</f>
        <v>3.7160000000000001E-3</v>
      </c>
    </row>
    <row r="148" spans="1:11" ht="15.6" x14ac:dyDescent="0.3">
      <c r="A148" s="6" t="s">
        <v>150</v>
      </c>
      <c r="B148" s="9">
        <f>WhiteCollarEmployeesByOccupationalSeries[[#This Row],[Male Employees]]+WhiteCollarEmployeesByOccupationalSeries[[#This Row],[Female Employees]]</f>
        <v>666</v>
      </c>
      <c r="C148" s="13">
        <f>WhiteCollarEmployeesByOccupationalSeries[[#This Row],[Total Employees]]/$B$334</f>
        <v>3.7141488436783903E-4</v>
      </c>
      <c r="D148" s="9">
        <v>329</v>
      </c>
      <c r="E148" s="9">
        <v>337</v>
      </c>
      <c r="F148" s="11">
        <f>WhiteCollarEmployeesByOccupationalSeries[[#This Row],[Female Employees]]/WhiteCollarEmployeesByOccupationalSeries[[#This Row],[Total Employees]]</f>
        <v>0.50600600600600598</v>
      </c>
      <c r="G148" s="15">
        <f>((WhiteCollarEmployeesByOccupationalSeries[[#This Row],[Male Employees]]*WhiteCollarEmployeesByOccupationalSeries[[#This Row],[Male
Average Salary]])+(E148*WhiteCollarEmployeesByOccupationalSeries[[#This Row],[Female
Average Salary]]))/WhiteCollarEmployeesByOccupationalSeries[[#This Row],[Total Employees]]</f>
        <v>83445.072072071678</v>
      </c>
      <c r="H148" s="15">
        <v>85670.714285713999</v>
      </c>
      <c r="I148" s="15">
        <v>81272.264094954997</v>
      </c>
      <c r="J148" s="11">
        <f>ROUND(WhiteCollarEmployeesByOccupationalSeries[[#This Row],[Female
Average Salary]]/WhiteCollarEmployeesByOccupationalSeries[[#This Row],[Male
Average Salary]],3)</f>
        <v>0.94899999999999995</v>
      </c>
      <c r="K148" s="16">
        <f>ROUND(WhiteCollarEmployeesByOccupationalSeries[[#This Row],[% 
of Total Pop]]*J148,7)</f>
        <v>3.525E-4</v>
      </c>
    </row>
    <row r="149" spans="1:11" ht="15.6" x14ac:dyDescent="0.3">
      <c r="A149" s="6" t="s">
        <v>151</v>
      </c>
      <c r="B149" s="9">
        <f>WhiteCollarEmployeesByOccupationalSeries[[#This Row],[Male Employees]]+WhiteCollarEmployeesByOccupationalSeries[[#This Row],[Female Employees]]</f>
        <v>377</v>
      </c>
      <c r="C149" s="13">
        <f>WhiteCollarEmployeesByOccupationalSeries[[#This Row],[Total Employees]]/$B$334</f>
        <v>2.1024536247248548E-4</v>
      </c>
      <c r="D149" s="9">
        <v>318</v>
      </c>
      <c r="E149" s="9">
        <v>59</v>
      </c>
      <c r="F149" s="11">
        <f>WhiteCollarEmployeesByOccupationalSeries[[#This Row],[Female Employees]]/WhiteCollarEmployeesByOccupationalSeries[[#This Row],[Total Employees]]</f>
        <v>0.15649867374005305</v>
      </c>
      <c r="G149" s="15">
        <f>((WhiteCollarEmployeesByOccupationalSeries[[#This Row],[Male Employees]]*WhiteCollarEmployeesByOccupationalSeries[[#This Row],[Male
Average Salary]])+(E149*WhiteCollarEmployeesByOccupationalSeries[[#This Row],[Female
Average Salary]]))/WhiteCollarEmployeesByOccupationalSeries[[#This Row],[Total Employees]]</f>
        <v>87104.946949602439</v>
      </c>
      <c r="H149" s="15">
        <v>87562.559748428001</v>
      </c>
      <c r="I149" s="15">
        <v>84638.491525424004</v>
      </c>
      <c r="J149" s="11">
        <f>ROUND(WhiteCollarEmployeesByOccupationalSeries[[#This Row],[Female
Average Salary]]/WhiteCollarEmployeesByOccupationalSeries[[#This Row],[Male
Average Salary]],3)</f>
        <v>0.96699999999999997</v>
      </c>
      <c r="K149" s="16">
        <f>ROUND(WhiteCollarEmployeesByOccupationalSeries[[#This Row],[% 
of Total Pop]]*J149,7)</f>
        <v>2.0330000000000001E-4</v>
      </c>
    </row>
    <row r="150" spans="1:11" ht="15.6" x14ac:dyDescent="0.3">
      <c r="A150" s="6" t="s">
        <v>152</v>
      </c>
      <c r="B150" s="9">
        <f>WhiteCollarEmployeesByOccupationalSeries[[#This Row],[Male Employees]]+WhiteCollarEmployeesByOccupationalSeries[[#This Row],[Female Employees]]</f>
        <v>5303</v>
      </c>
      <c r="C150" s="13">
        <f>WhiteCollarEmployeesByOccupationalSeries[[#This Row],[Total Employees]]/$B$334</f>
        <v>2.9573770747787546E-3</v>
      </c>
      <c r="D150" s="9">
        <v>683</v>
      </c>
      <c r="E150" s="9">
        <v>4620</v>
      </c>
      <c r="F150" s="11">
        <f>WhiteCollarEmployeesByOccupationalSeries[[#This Row],[Female Employees]]/WhiteCollarEmployeesByOccupationalSeries[[#This Row],[Total Employees]]</f>
        <v>0.87120497831416177</v>
      </c>
      <c r="G150" s="15">
        <f>((WhiteCollarEmployeesByOccupationalSeries[[#This Row],[Male Employees]]*WhiteCollarEmployeesByOccupationalSeries[[#This Row],[Male
Average Salary]])+(E150*WhiteCollarEmployeesByOccupationalSeries[[#This Row],[Female
Average Salary]]))/WhiteCollarEmployeesByOccupationalSeries[[#This Row],[Total Employees]]</f>
        <v>54953.933768675102</v>
      </c>
      <c r="H150" s="15">
        <v>52459.120411160002</v>
      </c>
      <c r="I150" s="15">
        <v>55322.75574339</v>
      </c>
      <c r="J150" s="11">
        <f>ROUND(WhiteCollarEmployeesByOccupationalSeries[[#This Row],[Female
Average Salary]]/WhiteCollarEmployeesByOccupationalSeries[[#This Row],[Male
Average Salary]],3)</f>
        <v>1.0549999999999999</v>
      </c>
      <c r="K150" s="16">
        <f>ROUND(WhiteCollarEmployeesByOccupationalSeries[[#This Row],[% 
of Total Pop]]*J150,7)</f>
        <v>3.1199999999999999E-3</v>
      </c>
    </row>
    <row r="151" spans="1:11" ht="15.6" x14ac:dyDescent="0.3">
      <c r="A151" s="6" t="s">
        <v>153</v>
      </c>
      <c r="B151" s="9">
        <f>WhiteCollarEmployeesByOccupationalSeries[[#This Row],[Male Employees]]+WhiteCollarEmployeesByOccupationalSeries[[#This Row],[Female Employees]]</f>
        <v>37010</v>
      </c>
      <c r="C151" s="13">
        <f>WhiteCollarEmployeesByOccupationalSeries[[#This Row],[Total Employees]]/$B$334</f>
        <v>2.0639737042723309E-2</v>
      </c>
      <c r="D151" s="9">
        <v>6775</v>
      </c>
      <c r="E151" s="9">
        <v>30235</v>
      </c>
      <c r="F151" s="11">
        <f>WhiteCollarEmployeesByOccupationalSeries[[#This Row],[Female Employees]]/WhiteCollarEmployeesByOccupationalSeries[[#This Row],[Total Employees]]</f>
        <v>0.81694136719805455</v>
      </c>
      <c r="G151" s="15">
        <f>((WhiteCollarEmployeesByOccupationalSeries[[#This Row],[Male Employees]]*WhiteCollarEmployeesByOccupationalSeries[[#This Row],[Male
Average Salary]])+(E151*WhiteCollarEmployeesByOccupationalSeries[[#This Row],[Female
Average Salary]]))/WhiteCollarEmployeesByOccupationalSeries[[#This Row],[Total Employees]]</f>
        <v>46380.140701458033</v>
      </c>
      <c r="H151" s="15">
        <v>47274.023953866999</v>
      </c>
      <c r="I151" s="15">
        <v>46179.841080651997</v>
      </c>
      <c r="J151" s="11">
        <f>ROUND(WhiteCollarEmployeesByOccupationalSeries[[#This Row],[Female
Average Salary]]/WhiteCollarEmployeesByOccupationalSeries[[#This Row],[Male
Average Salary]],3)</f>
        <v>0.97699999999999998</v>
      </c>
      <c r="K151" s="16">
        <f>ROUND(WhiteCollarEmployeesByOccupationalSeries[[#This Row],[% 
of Total Pop]]*J151,7)</f>
        <v>2.0164999999999999E-2</v>
      </c>
    </row>
    <row r="152" spans="1:11" ht="15.6" x14ac:dyDescent="0.3">
      <c r="A152" s="6" t="s">
        <v>154</v>
      </c>
      <c r="B152" s="9">
        <f>WhiteCollarEmployeesByOccupationalSeries[[#This Row],[Male Employees]]+WhiteCollarEmployeesByOccupationalSeries[[#This Row],[Female Employees]]</f>
        <v>1589</v>
      </c>
      <c r="C152" s="13">
        <f>WhiteCollarEmployeesByOccupationalSeries[[#This Row],[Total Employees]]/$B$334</f>
        <v>8.8615353042116552E-4</v>
      </c>
      <c r="D152" s="9">
        <v>994</v>
      </c>
      <c r="E152" s="9">
        <v>595</v>
      </c>
      <c r="F152" s="11">
        <f>WhiteCollarEmployeesByOccupationalSeries[[#This Row],[Female Employees]]/WhiteCollarEmployeesByOccupationalSeries[[#This Row],[Total Employees]]</f>
        <v>0.37444933920704848</v>
      </c>
      <c r="G152" s="15">
        <f>((WhiteCollarEmployeesByOccupationalSeries[[#This Row],[Male Employees]]*WhiteCollarEmployeesByOccupationalSeries[[#This Row],[Male
Average Salary]])+(E152*WhiteCollarEmployeesByOccupationalSeries[[#This Row],[Female
Average Salary]]))/WhiteCollarEmployeesByOccupationalSeries[[#This Row],[Total Employees]]</f>
        <v>216091.05347501728</v>
      </c>
      <c r="H152" s="15">
        <v>219516.97180261801</v>
      </c>
      <c r="I152" s="15">
        <v>210367.75462184899</v>
      </c>
      <c r="J152" s="11">
        <f>ROUND(WhiteCollarEmployeesByOccupationalSeries[[#This Row],[Female
Average Salary]]/WhiteCollarEmployeesByOccupationalSeries[[#This Row],[Male
Average Salary]],3)</f>
        <v>0.95799999999999996</v>
      </c>
      <c r="K152" s="16">
        <f>ROUND(WhiteCollarEmployeesByOccupationalSeries[[#This Row],[% 
of Total Pop]]*J152,7)</f>
        <v>8.4889999999999998E-4</v>
      </c>
    </row>
    <row r="153" spans="1:11" ht="15.6" x14ac:dyDescent="0.3">
      <c r="A153" s="6" t="s">
        <v>155</v>
      </c>
      <c r="B153" s="9">
        <f>WhiteCollarEmployeesByOccupationalSeries[[#This Row],[Male Employees]]+WhiteCollarEmployeesByOccupationalSeries[[#This Row],[Female Employees]]</f>
        <v>3464</v>
      </c>
      <c r="C153" s="13">
        <f>WhiteCollarEmployeesByOccupationalSeries[[#This Row],[Total Employees]]/$B$334</f>
        <v>1.9318035427180096E-3</v>
      </c>
      <c r="D153" s="9">
        <v>214</v>
      </c>
      <c r="E153" s="9">
        <v>3250</v>
      </c>
      <c r="F153" s="11">
        <f>WhiteCollarEmployeesByOccupationalSeries[[#This Row],[Female Employees]]/WhiteCollarEmployeesByOccupationalSeries[[#This Row],[Total Employees]]</f>
        <v>0.93822170900692836</v>
      </c>
      <c r="G153" s="15">
        <f>((WhiteCollarEmployeesByOccupationalSeries[[#This Row],[Male Employees]]*WhiteCollarEmployeesByOccupationalSeries[[#This Row],[Male
Average Salary]])+(E153*WhiteCollarEmployeesByOccupationalSeries[[#This Row],[Female
Average Salary]]))/WhiteCollarEmployeesByOccupationalSeries[[#This Row],[Total Employees]]</f>
        <v>47761.829100551076</v>
      </c>
      <c r="H153" s="15">
        <v>49703.126168224</v>
      </c>
      <c r="I153" s="15">
        <v>47634.002155171998</v>
      </c>
      <c r="J153" s="11">
        <f>ROUND(WhiteCollarEmployeesByOccupationalSeries[[#This Row],[Female
Average Salary]]/WhiteCollarEmployeesByOccupationalSeries[[#This Row],[Male
Average Salary]],3)</f>
        <v>0.95799999999999996</v>
      </c>
      <c r="K153" s="16">
        <f>ROUND(WhiteCollarEmployeesByOccupationalSeries[[#This Row],[% 
of Total Pop]]*J153,7)</f>
        <v>1.8507E-3</v>
      </c>
    </row>
    <row r="154" spans="1:11" ht="15.6" x14ac:dyDescent="0.3">
      <c r="A154" s="6" t="s">
        <v>156</v>
      </c>
      <c r="B154" s="9">
        <f>WhiteCollarEmployeesByOccupationalSeries[[#This Row],[Male Employees]]+WhiteCollarEmployeesByOccupationalSeries[[#This Row],[Female Employees]]</f>
        <v>832</v>
      </c>
      <c r="C154" s="13">
        <f>WhiteCollarEmployeesByOccupationalSeries[[#This Row],[Total Employees]]/$B$334</f>
        <v>4.6398976545651967E-4</v>
      </c>
      <c r="D154" s="9">
        <v>68</v>
      </c>
      <c r="E154" s="9">
        <v>764</v>
      </c>
      <c r="F154" s="11">
        <f>WhiteCollarEmployeesByOccupationalSeries[[#This Row],[Female Employees]]/WhiteCollarEmployeesByOccupationalSeries[[#This Row],[Total Employees]]</f>
        <v>0.91826923076923073</v>
      </c>
      <c r="G154" s="15">
        <f>((WhiteCollarEmployeesByOccupationalSeries[[#This Row],[Male Employees]]*WhiteCollarEmployeesByOccupationalSeries[[#This Row],[Male
Average Salary]])+(E154*WhiteCollarEmployeesByOccupationalSeries[[#This Row],[Female
Average Salary]]))/WhiteCollarEmployeesByOccupationalSeries[[#This Row],[Total Employees]]</f>
        <v>69444.649038461124</v>
      </c>
      <c r="H154" s="15">
        <v>70095.485294118</v>
      </c>
      <c r="I154" s="15">
        <v>69386.721204187998</v>
      </c>
      <c r="J154" s="11">
        <f>ROUND(WhiteCollarEmployeesByOccupationalSeries[[#This Row],[Female
Average Salary]]/WhiteCollarEmployeesByOccupationalSeries[[#This Row],[Male
Average Salary]],3)</f>
        <v>0.99</v>
      </c>
      <c r="K154" s="16">
        <f>ROUND(WhiteCollarEmployeesByOccupationalSeries[[#This Row],[% 
of Total Pop]]*J154,7)</f>
        <v>4.593E-4</v>
      </c>
    </row>
    <row r="155" spans="1:11" ht="15.6" x14ac:dyDescent="0.3">
      <c r="A155" s="6" t="s">
        <v>157</v>
      </c>
      <c r="B155" s="9">
        <f>WhiteCollarEmployeesByOccupationalSeries[[#This Row],[Male Employees]]+WhiteCollarEmployeesByOccupationalSeries[[#This Row],[Female Employees]]</f>
        <v>494</v>
      </c>
      <c r="C155" s="13">
        <f>WhiteCollarEmployeesByOccupationalSeries[[#This Row],[Total Employees]]/$B$334</f>
        <v>2.7549392323980852E-4</v>
      </c>
      <c r="D155" s="9">
        <v>384</v>
      </c>
      <c r="E155" s="9">
        <v>110</v>
      </c>
      <c r="F155" s="11">
        <f>WhiteCollarEmployeesByOccupationalSeries[[#This Row],[Female Employees]]/WhiteCollarEmployeesByOccupationalSeries[[#This Row],[Total Employees]]</f>
        <v>0.22267206477732793</v>
      </c>
      <c r="G155" s="15">
        <f>((WhiteCollarEmployeesByOccupationalSeries[[#This Row],[Male Employees]]*WhiteCollarEmployeesByOccupationalSeries[[#This Row],[Male
Average Salary]])+(E155*WhiteCollarEmployeesByOccupationalSeries[[#This Row],[Female
Average Salary]]))/WhiteCollarEmployeesByOccupationalSeries[[#This Row],[Total Employees]]</f>
        <v>65073.280652424299</v>
      </c>
      <c r="H155" s="15">
        <v>65852.642297650003</v>
      </c>
      <c r="I155" s="15">
        <v>62352.6</v>
      </c>
      <c r="J155" s="11">
        <f>ROUND(WhiteCollarEmployeesByOccupationalSeries[[#This Row],[Female
Average Salary]]/WhiteCollarEmployeesByOccupationalSeries[[#This Row],[Male
Average Salary]],3)</f>
        <v>0.94699999999999995</v>
      </c>
      <c r="K155" s="16">
        <f>ROUND(WhiteCollarEmployeesByOccupationalSeries[[#This Row],[% 
of Total Pop]]*J155,7)</f>
        <v>2.609E-4</v>
      </c>
    </row>
    <row r="156" spans="1:11" ht="15.6" x14ac:dyDescent="0.3">
      <c r="A156" s="6" t="s">
        <v>158</v>
      </c>
      <c r="B156" s="9">
        <f>WhiteCollarEmployeesByOccupationalSeries[[#This Row],[Male Employees]]+WhiteCollarEmployeesByOccupationalSeries[[#This Row],[Female Employees]]</f>
        <v>3961</v>
      </c>
      <c r="C156" s="13">
        <f>WhiteCollarEmployeesByOccupationalSeries[[#This Row],[Total Employees]]/$B$334</f>
        <v>2.2089705059774932E-3</v>
      </c>
      <c r="D156" s="9">
        <v>928</v>
      </c>
      <c r="E156" s="9">
        <v>3033</v>
      </c>
      <c r="F156" s="11">
        <f>WhiteCollarEmployeesByOccupationalSeries[[#This Row],[Female Employees]]/WhiteCollarEmployeesByOccupationalSeries[[#This Row],[Total Employees]]</f>
        <v>0.76571572835142643</v>
      </c>
      <c r="G156" s="15">
        <f>((WhiteCollarEmployeesByOccupationalSeries[[#This Row],[Male Employees]]*WhiteCollarEmployeesByOccupationalSeries[[#This Row],[Male
Average Salary]])+(E156*WhiteCollarEmployeesByOccupationalSeries[[#This Row],[Female
Average Salary]]))/WhiteCollarEmployeesByOccupationalSeries[[#This Row],[Total Employees]]</f>
        <v>119064.63466357425</v>
      </c>
      <c r="H156" s="15">
        <v>122991.87702265399</v>
      </c>
      <c r="I156" s="15">
        <v>117863.02539577799</v>
      </c>
      <c r="J156" s="11">
        <f>ROUND(WhiteCollarEmployeesByOccupationalSeries[[#This Row],[Female
Average Salary]]/WhiteCollarEmployeesByOccupationalSeries[[#This Row],[Male
Average Salary]],3)</f>
        <v>0.95799999999999996</v>
      </c>
      <c r="K156" s="16">
        <f>ROUND(WhiteCollarEmployeesByOccupationalSeries[[#This Row],[% 
of Total Pop]]*J156,7)</f>
        <v>2.1161999999999999E-3</v>
      </c>
    </row>
    <row r="157" spans="1:11" ht="15.6" x14ac:dyDescent="0.3">
      <c r="A157" s="6" t="s">
        <v>159</v>
      </c>
      <c r="B157" s="9">
        <f>WhiteCollarEmployeesByOccupationalSeries[[#This Row],[Male Employees]]+WhiteCollarEmployeesByOccupationalSeries[[#This Row],[Female Employees]]</f>
        <v>1554</v>
      </c>
      <c r="C157" s="13">
        <f>WhiteCollarEmployeesByOccupationalSeries[[#This Row],[Total Employees]]/$B$334</f>
        <v>8.6663473019162442E-4</v>
      </c>
      <c r="D157" s="9">
        <v>916</v>
      </c>
      <c r="E157" s="9">
        <v>638</v>
      </c>
      <c r="F157" s="11">
        <f>WhiteCollarEmployeesByOccupationalSeries[[#This Row],[Female Employees]]/WhiteCollarEmployeesByOccupationalSeries[[#This Row],[Total Employees]]</f>
        <v>0.41055341055341055</v>
      </c>
      <c r="G157" s="15">
        <f>((WhiteCollarEmployeesByOccupationalSeries[[#This Row],[Male Employees]]*WhiteCollarEmployeesByOccupationalSeries[[#This Row],[Male
Average Salary]])+(E157*WhiteCollarEmployeesByOccupationalSeries[[#This Row],[Female
Average Salary]]))/WhiteCollarEmployeesByOccupationalSeries[[#This Row],[Total Employees]]</f>
        <v>101127.33075933042</v>
      </c>
      <c r="H157" s="15">
        <v>102886.02729257599</v>
      </c>
      <c r="I157" s="15">
        <v>98602.305642633</v>
      </c>
      <c r="J157" s="11">
        <f>ROUND(WhiteCollarEmployeesByOccupationalSeries[[#This Row],[Female
Average Salary]]/WhiteCollarEmployeesByOccupationalSeries[[#This Row],[Male
Average Salary]],3)</f>
        <v>0.95799999999999996</v>
      </c>
      <c r="K157" s="16">
        <f>ROUND(WhiteCollarEmployeesByOccupationalSeries[[#This Row],[% 
of Total Pop]]*J157,7)</f>
        <v>8.3020000000000001E-4</v>
      </c>
    </row>
    <row r="158" spans="1:11" ht="15.6" x14ac:dyDescent="0.3">
      <c r="A158" s="6" t="s">
        <v>160</v>
      </c>
      <c r="B158" s="9">
        <f>WhiteCollarEmployeesByOccupationalSeries[[#This Row],[Male Employees]]+WhiteCollarEmployeesByOccupationalSeries[[#This Row],[Female Employees]]</f>
        <v>3460</v>
      </c>
      <c r="C158" s="13">
        <f>WhiteCollarEmployeesByOccupationalSeries[[#This Row],[Total Employees]]/$B$334</f>
        <v>1.9295728226917763E-3</v>
      </c>
      <c r="D158" s="9">
        <v>1497</v>
      </c>
      <c r="E158" s="9">
        <v>1963</v>
      </c>
      <c r="F158" s="11">
        <f>WhiteCollarEmployeesByOccupationalSeries[[#This Row],[Female Employees]]/WhiteCollarEmployeesByOccupationalSeries[[#This Row],[Total Employees]]</f>
        <v>0.56734104046242773</v>
      </c>
      <c r="G158" s="15">
        <f>((WhiteCollarEmployeesByOccupationalSeries[[#This Row],[Male Employees]]*WhiteCollarEmployeesByOccupationalSeries[[#This Row],[Male
Average Salary]])+(E158*WhiteCollarEmployeesByOccupationalSeries[[#This Row],[Female
Average Salary]]))/WhiteCollarEmployeesByOccupationalSeries[[#This Row],[Total Employees]]</f>
        <v>117338.81271676332</v>
      </c>
      <c r="H158" s="15">
        <v>116335.808951236</v>
      </c>
      <c r="I158" s="15">
        <v>118103.711665818</v>
      </c>
      <c r="J158" s="11">
        <f>ROUND(WhiteCollarEmployeesByOccupationalSeries[[#This Row],[Female
Average Salary]]/WhiteCollarEmployeesByOccupationalSeries[[#This Row],[Male
Average Salary]],3)</f>
        <v>1.0149999999999999</v>
      </c>
      <c r="K158" s="16">
        <f>ROUND(WhiteCollarEmployeesByOccupationalSeries[[#This Row],[% 
of Total Pop]]*J158,7)</f>
        <v>1.9585000000000002E-3</v>
      </c>
    </row>
    <row r="159" spans="1:11" ht="15.6" x14ac:dyDescent="0.3">
      <c r="A159" s="6" t="s">
        <v>161</v>
      </c>
      <c r="B159" s="9">
        <f>WhiteCollarEmployeesByOccupationalSeries[[#This Row],[Male Employees]]+WhiteCollarEmployeesByOccupationalSeries[[#This Row],[Female Employees]]</f>
        <v>118</v>
      </c>
      <c r="C159" s="13">
        <f>WhiteCollarEmployeesByOccupationalSeries[[#This Row],[Total Employees]]/$B$334</f>
        <v>6.5806240773881396E-5</v>
      </c>
      <c r="D159" s="9">
        <v>75</v>
      </c>
      <c r="E159" s="9">
        <v>43</v>
      </c>
      <c r="F159" s="11">
        <f>WhiteCollarEmployeesByOccupationalSeries[[#This Row],[Female Employees]]/WhiteCollarEmployeesByOccupationalSeries[[#This Row],[Total Employees]]</f>
        <v>0.36440677966101692</v>
      </c>
      <c r="G159" s="15">
        <f>((WhiteCollarEmployeesByOccupationalSeries[[#This Row],[Male Employees]]*WhiteCollarEmployeesByOccupationalSeries[[#This Row],[Male
Average Salary]])+(E159*WhiteCollarEmployeesByOccupationalSeries[[#This Row],[Female
Average Salary]]))/WhiteCollarEmployeesByOccupationalSeries[[#This Row],[Total Employees]]</f>
        <v>64055.822033898476</v>
      </c>
      <c r="H159" s="15">
        <v>65919.946666667005</v>
      </c>
      <c r="I159" s="15">
        <v>60804.441860464998</v>
      </c>
      <c r="J159" s="11">
        <f>ROUND(WhiteCollarEmployeesByOccupationalSeries[[#This Row],[Female
Average Salary]]/WhiteCollarEmployeesByOccupationalSeries[[#This Row],[Male
Average Salary]],3)</f>
        <v>0.92200000000000004</v>
      </c>
      <c r="K159" s="16">
        <f>ROUND(WhiteCollarEmployeesByOccupationalSeries[[#This Row],[% 
of Total Pop]]*J159,7)</f>
        <v>6.0699999999999998E-5</v>
      </c>
    </row>
    <row r="160" spans="1:11" ht="15.6" x14ac:dyDescent="0.3">
      <c r="A160" s="6" t="s">
        <v>162</v>
      </c>
      <c r="B160" s="9">
        <f>WhiteCollarEmployeesByOccupationalSeries[[#This Row],[Male Employees]]+WhiteCollarEmployeesByOccupationalSeries[[#This Row],[Female Employees]]</f>
        <v>1800</v>
      </c>
      <c r="C160" s="13">
        <f>WhiteCollarEmployeesByOccupationalSeries[[#This Row],[Total Employees]]/$B$334</f>
        <v>1.0038240118049704E-3</v>
      </c>
      <c r="D160" s="9">
        <v>748</v>
      </c>
      <c r="E160" s="9">
        <v>1052</v>
      </c>
      <c r="F160" s="11">
        <f>WhiteCollarEmployeesByOccupationalSeries[[#This Row],[Female Employees]]/WhiteCollarEmployeesByOccupationalSeries[[#This Row],[Total Employees]]</f>
        <v>0.58444444444444443</v>
      </c>
      <c r="G160" s="15">
        <f>((WhiteCollarEmployeesByOccupationalSeries[[#This Row],[Male Employees]]*WhiteCollarEmployeesByOccupationalSeries[[#This Row],[Male
Average Salary]])+(E160*WhiteCollarEmployeesByOccupationalSeries[[#This Row],[Female
Average Salary]]))/WhiteCollarEmployeesByOccupationalSeries[[#This Row],[Total Employees]]</f>
        <v>113357.71000000006</v>
      </c>
      <c r="H160" s="15">
        <v>115934.752673797</v>
      </c>
      <c r="I160" s="15">
        <v>111525.36406844101</v>
      </c>
      <c r="J160" s="11">
        <f>ROUND(WhiteCollarEmployeesByOccupationalSeries[[#This Row],[Female
Average Salary]]/WhiteCollarEmployeesByOccupationalSeries[[#This Row],[Male
Average Salary]],3)</f>
        <v>0.96199999999999997</v>
      </c>
      <c r="K160" s="16">
        <f>ROUND(WhiteCollarEmployeesByOccupationalSeries[[#This Row],[% 
of Total Pop]]*J160,7)</f>
        <v>9.657E-4</v>
      </c>
    </row>
    <row r="161" spans="1:11" ht="15.6" x14ac:dyDescent="0.3">
      <c r="A161" s="6" t="s">
        <v>163</v>
      </c>
      <c r="B161" s="9">
        <f>WhiteCollarEmployeesByOccupationalSeries[[#This Row],[Male Employees]]+WhiteCollarEmployeesByOccupationalSeries[[#This Row],[Female Employees]]</f>
        <v>389</v>
      </c>
      <c r="C161" s="13">
        <f>WhiteCollarEmployeesByOccupationalSeries[[#This Row],[Total Employees]]/$B$334</f>
        <v>2.1693752255118527E-4</v>
      </c>
      <c r="D161" s="9">
        <v>204</v>
      </c>
      <c r="E161" s="9">
        <v>185</v>
      </c>
      <c r="F161" s="11">
        <f>WhiteCollarEmployeesByOccupationalSeries[[#This Row],[Female Employees]]/WhiteCollarEmployeesByOccupationalSeries[[#This Row],[Total Employees]]</f>
        <v>0.47557840616966579</v>
      </c>
      <c r="G161" s="15">
        <f>((WhiteCollarEmployeesByOccupationalSeries[[#This Row],[Male Employees]]*WhiteCollarEmployeesByOccupationalSeries[[#This Row],[Male
Average Salary]])+(E161*WhiteCollarEmployeesByOccupationalSeries[[#This Row],[Female
Average Salary]]))/WhiteCollarEmployeesByOccupationalSeries[[#This Row],[Total Employees]]</f>
        <v>60920.428272046702</v>
      </c>
      <c r="H161" s="15">
        <v>61694.735294118</v>
      </c>
      <c r="I161" s="15">
        <v>60066.597826087003</v>
      </c>
      <c r="J161" s="11">
        <f>ROUND(WhiteCollarEmployeesByOccupationalSeries[[#This Row],[Female
Average Salary]]/WhiteCollarEmployeesByOccupationalSeries[[#This Row],[Male
Average Salary]],3)</f>
        <v>0.97399999999999998</v>
      </c>
      <c r="K161" s="16">
        <f>ROUND(WhiteCollarEmployeesByOccupationalSeries[[#This Row],[% 
of Total Pop]]*J161,7)</f>
        <v>2.1130000000000001E-4</v>
      </c>
    </row>
    <row r="162" spans="1:11" ht="15.6" x14ac:dyDescent="0.3">
      <c r="A162" s="6" t="s">
        <v>164</v>
      </c>
      <c r="B162" s="9">
        <f>WhiteCollarEmployeesByOccupationalSeries[[#This Row],[Male Employees]]+WhiteCollarEmployeesByOccupationalSeries[[#This Row],[Female Employees]]</f>
        <v>30448</v>
      </c>
      <c r="C162" s="13">
        <f>WhiteCollarEmployeesByOccupationalSeries[[#This Row],[Total Employees]]/$B$334</f>
        <v>1.6980240839687633E-2</v>
      </c>
      <c r="D162" s="9">
        <v>24306</v>
      </c>
      <c r="E162" s="9">
        <v>6142</v>
      </c>
      <c r="F162" s="11">
        <f>WhiteCollarEmployeesByOccupationalSeries[[#This Row],[Female Employees]]/WhiteCollarEmployeesByOccupationalSeries[[#This Row],[Total Employees]]</f>
        <v>0.2017209668943773</v>
      </c>
      <c r="G162" s="15">
        <f>((WhiteCollarEmployeesByOccupationalSeries[[#This Row],[Male Employees]]*WhiteCollarEmployeesByOccupationalSeries[[#This Row],[Male
Average Salary]])+(E162*WhiteCollarEmployeesByOccupationalSeries[[#This Row],[Female
Average Salary]]))/WhiteCollarEmployeesByOccupationalSeries[[#This Row],[Total Employees]]</f>
        <v>134582.64525637272</v>
      </c>
      <c r="H162" s="15">
        <v>135186.023133284</v>
      </c>
      <c r="I162" s="15">
        <v>132194.872108179</v>
      </c>
      <c r="J162" s="11">
        <f>ROUND(WhiteCollarEmployeesByOccupationalSeries[[#This Row],[Female
Average Salary]]/WhiteCollarEmployeesByOccupationalSeries[[#This Row],[Male
Average Salary]],3)</f>
        <v>0.97799999999999998</v>
      </c>
      <c r="K162" s="16">
        <f>ROUND(WhiteCollarEmployeesByOccupationalSeries[[#This Row],[% 
of Total Pop]]*J162,7)</f>
        <v>1.6606699999999999E-2</v>
      </c>
    </row>
    <row r="163" spans="1:11" ht="15.6" x14ac:dyDescent="0.3">
      <c r="A163" s="6" t="s">
        <v>165</v>
      </c>
      <c r="B163" s="9">
        <f>WhiteCollarEmployeesByOccupationalSeries[[#This Row],[Male Employees]]+WhiteCollarEmployeesByOccupationalSeries[[#This Row],[Female Employees]]</f>
        <v>15002</v>
      </c>
      <c r="C163" s="13">
        <f>WhiteCollarEmployeesByOccupationalSeries[[#This Row],[Total Employees]]/$B$334</f>
        <v>8.3663154583878702E-3</v>
      </c>
      <c r="D163" s="9">
        <v>13639</v>
      </c>
      <c r="E163" s="9">
        <v>1363</v>
      </c>
      <c r="F163" s="11">
        <f>WhiteCollarEmployeesByOccupationalSeries[[#This Row],[Female Employees]]/WhiteCollarEmployeesByOccupationalSeries[[#This Row],[Total Employees]]</f>
        <v>9.0854552726303162E-2</v>
      </c>
      <c r="G163" s="15">
        <f>((WhiteCollarEmployeesByOccupationalSeries[[#This Row],[Male Employees]]*WhiteCollarEmployeesByOccupationalSeries[[#This Row],[Male
Average Salary]])+(E163*WhiteCollarEmployeesByOccupationalSeries[[#This Row],[Female
Average Salary]]))/WhiteCollarEmployeesByOccupationalSeries[[#This Row],[Total Employees]]</f>
        <v>88785.333197889908</v>
      </c>
      <c r="H163" s="15">
        <v>89405.317371855999</v>
      </c>
      <c r="I163" s="15">
        <v>82581.397652237996</v>
      </c>
      <c r="J163" s="11">
        <f>ROUND(WhiteCollarEmployeesByOccupationalSeries[[#This Row],[Female
Average Salary]]/WhiteCollarEmployeesByOccupationalSeries[[#This Row],[Male
Average Salary]],3)</f>
        <v>0.92400000000000004</v>
      </c>
      <c r="K163" s="16">
        <f>ROUND(WhiteCollarEmployeesByOccupationalSeries[[#This Row],[% 
of Total Pop]]*J163,7)</f>
        <v>7.7305000000000004E-3</v>
      </c>
    </row>
    <row r="164" spans="1:11" ht="15.6" x14ac:dyDescent="0.3">
      <c r="A164" s="6" t="s">
        <v>166</v>
      </c>
      <c r="B164" s="9">
        <f>WhiteCollarEmployeesByOccupationalSeries[[#This Row],[Male Employees]]+WhiteCollarEmployeesByOccupationalSeries[[#This Row],[Female Employees]]</f>
        <v>446</v>
      </c>
      <c r="C164" s="13">
        <f>WhiteCollarEmployeesByOccupationalSeries[[#This Row],[Total Employees]]/$B$334</f>
        <v>2.4872528292500931E-4</v>
      </c>
      <c r="D164" s="9">
        <v>349</v>
      </c>
      <c r="E164" s="9">
        <v>97</v>
      </c>
      <c r="F164" s="11">
        <f>WhiteCollarEmployeesByOccupationalSeries[[#This Row],[Female Employees]]/WhiteCollarEmployeesByOccupationalSeries[[#This Row],[Total Employees]]</f>
        <v>0.21748878923766815</v>
      </c>
      <c r="G164" s="15">
        <f>((WhiteCollarEmployeesByOccupationalSeries[[#This Row],[Male Employees]]*WhiteCollarEmployeesByOccupationalSeries[[#This Row],[Male
Average Salary]])+(E164*WhiteCollarEmployeesByOccupationalSeries[[#This Row],[Female
Average Salary]]))/WhiteCollarEmployeesByOccupationalSeries[[#This Row],[Total Employees]]</f>
        <v>121632.87668161465</v>
      </c>
      <c r="H164" s="15">
        <v>123111.80229226399</v>
      </c>
      <c r="I164" s="15">
        <v>116311.793814433</v>
      </c>
      <c r="J164" s="11">
        <f>ROUND(WhiteCollarEmployeesByOccupationalSeries[[#This Row],[Female
Average Salary]]/WhiteCollarEmployeesByOccupationalSeries[[#This Row],[Male
Average Salary]],3)</f>
        <v>0.94499999999999995</v>
      </c>
      <c r="K164" s="16">
        <f>ROUND(WhiteCollarEmployeesByOccupationalSeries[[#This Row],[% 
of Total Pop]]*J164,7)</f>
        <v>2.3499999999999999E-4</v>
      </c>
    </row>
    <row r="165" spans="1:11" ht="15.6" x14ac:dyDescent="0.3">
      <c r="A165" s="6" t="s">
        <v>167</v>
      </c>
      <c r="B165" s="9">
        <f>WhiteCollarEmployeesByOccupationalSeries[[#This Row],[Male Employees]]+WhiteCollarEmployeesByOccupationalSeries[[#This Row],[Female Employees]]</f>
        <v>270</v>
      </c>
      <c r="C165" s="13">
        <f>WhiteCollarEmployeesByOccupationalSeries[[#This Row],[Total Employees]]/$B$334</f>
        <v>1.5057360177074555E-4</v>
      </c>
      <c r="D165" s="9">
        <v>243</v>
      </c>
      <c r="E165" s="9">
        <v>27</v>
      </c>
      <c r="F165" s="11">
        <f>WhiteCollarEmployeesByOccupationalSeries[[#This Row],[Female Employees]]/WhiteCollarEmployeesByOccupationalSeries[[#This Row],[Total Employees]]</f>
        <v>0.1</v>
      </c>
      <c r="G165" s="15">
        <f>((WhiteCollarEmployeesByOccupationalSeries[[#This Row],[Male Employees]]*WhiteCollarEmployeesByOccupationalSeries[[#This Row],[Male
Average Salary]])+(E165*WhiteCollarEmployeesByOccupationalSeries[[#This Row],[Female
Average Salary]]))/WhiteCollarEmployeesByOccupationalSeries[[#This Row],[Total Employees]]</f>
        <v>126115.30801958972</v>
      </c>
      <c r="H165" s="15">
        <v>126617.16528925599</v>
      </c>
      <c r="I165" s="15">
        <v>121598.59259259301</v>
      </c>
      <c r="J165" s="11">
        <f>ROUND(WhiteCollarEmployeesByOccupationalSeries[[#This Row],[Female
Average Salary]]/WhiteCollarEmployeesByOccupationalSeries[[#This Row],[Male
Average Salary]],3)</f>
        <v>0.96</v>
      </c>
      <c r="K165" s="16">
        <f>ROUND(WhiteCollarEmployeesByOccupationalSeries[[#This Row],[% 
of Total Pop]]*J165,7)</f>
        <v>1.4459999999999999E-4</v>
      </c>
    </row>
    <row r="166" spans="1:11" ht="15.6" x14ac:dyDescent="0.3">
      <c r="A166" s="6" t="s">
        <v>168</v>
      </c>
      <c r="B166" s="9">
        <f>WhiteCollarEmployeesByOccupationalSeries[[#This Row],[Male Employees]]+WhiteCollarEmployeesByOccupationalSeries[[#This Row],[Female Employees]]</f>
        <v>1219</v>
      </c>
      <c r="C166" s="13">
        <f>WhiteCollarEmployeesByOccupationalSeries[[#This Row],[Total Employees]]/$B$334</f>
        <v>6.7981192799458829E-4</v>
      </c>
      <c r="D166" s="9">
        <v>967</v>
      </c>
      <c r="E166" s="9">
        <v>252</v>
      </c>
      <c r="F166" s="11">
        <f>WhiteCollarEmployeesByOccupationalSeries[[#This Row],[Female Employees]]/WhiteCollarEmployeesByOccupationalSeries[[#This Row],[Total Employees]]</f>
        <v>0.20672682526661199</v>
      </c>
      <c r="G166" s="15">
        <f>((WhiteCollarEmployeesByOccupationalSeries[[#This Row],[Male Employees]]*WhiteCollarEmployeesByOccupationalSeries[[#This Row],[Male
Average Salary]])+(E166*WhiteCollarEmployeesByOccupationalSeries[[#This Row],[Female
Average Salary]]))/WhiteCollarEmployeesByOccupationalSeries[[#This Row],[Total Employees]]</f>
        <v>130315.25594749839</v>
      </c>
      <c r="H166" s="15">
        <v>133169.629782834</v>
      </c>
      <c r="I166" s="15">
        <v>119362.162698413</v>
      </c>
      <c r="J166" s="11">
        <f>ROUND(WhiteCollarEmployeesByOccupationalSeries[[#This Row],[Female
Average Salary]]/WhiteCollarEmployeesByOccupationalSeries[[#This Row],[Male
Average Salary]],3)</f>
        <v>0.89600000000000002</v>
      </c>
      <c r="K166" s="16">
        <f>ROUND(WhiteCollarEmployeesByOccupationalSeries[[#This Row],[% 
of Total Pop]]*J166,7)</f>
        <v>6.0910000000000001E-4</v>
      </c>
    </row>
    <row r="167" spans="1:11" ht="15.6" x14ac:dyDescent="0.3">
      <c r="A167" s="6" t="s">
        <v>169</v>
      </c>
      <c r="B167" s="9">
        <f>WhiteCollarEmployeesByOccupationalSeries[[#This Row],[Male Employees]]+WhiteCollarEmployeesByOccupationalSeries[[#This Row],[Female Employees]]</f>
        <v>277</v>
      </c>
      <c r="C167" s="13">
        <f>WhiteCollarEmployeesByOccupationalSeries[[#This Row],[Total Employees]]/$B$334</f>
        <v>1.5447736181665376E-4</v>
      </c>
      <c r="D167" s="9">
        <v>165</v>
      </c>
      <c r="E167" s="9">
        <v>112</v>
      </c>
      <c r="F167" s="11">
        <f>WhiteCollarEmployeesByOccupationalSeries[[#This Row],[Female Employees]]/WhiteCollarEmployeesByOccupationalSeries[[#This Row],[Total Employees]]</f>
        <v>0.40433212996389889</v>
      </c>
      <c r="G167" s="15">
        <f>((WhiteCollarEmployeesByOccupationalSeries[[#This Row],[Male Employees]]*WhiteCollarEmployeesByOccupationalSeries[[#This Row],[Male
Average Salary]])+(E167*WhiteCollarEmployeesByOccupationalSeries[[#This Row],[Female
Average Salary]]))/WhiteCollarEmployeesByOccupationalSeries[[#This Row],[Total Employees]]</f>
        <v>104347.57400722035</v>
      </c>
      <c r="H167" s="15">
        <v>104238.696969697</v>
      </c>
      <c r="I167" s="15">
        <v>104507.973214286</v>
      </c>
      <c r="J167" s="11">
        <f>ROUND(WhiteCollarEmployeesByOccupationalSeries[[#This Row],[Female
Average Salary]]/WhiteCollarEmployeesByOccupationalSeries[[#This Row],[Male
Average Salary]],3)</f>
        <v>1.0029999999999999</v>
      </c>
      <c r="K167" s="16">
        <f>ROUND(WhiteCollarEmployeesByOccupationalSeries[[#This Row],[% 
of Total Pop]]*J167,7)</f>
        <v>1.549E-4</v>
      </c>
    </row>
    <row r="168" spans="1:11" ht="15.6" x14ac:dyDescent="0.3">
      <c r="A168" s="6" t="s">
        <v>170</v>
      </c>
      <c r="B168" s="9">
        <f>WhiteCollarEmployeesByOccupationalSeries[[#This Row],[Male Employees]]+WhiteCollarEmployeesByOccupationalSeries[[#This Row],[Female Employees]]</f>
        <v>1867</v>
      </c>
      <c r="C168" s="13">
        <f>WhiteCollarEmployeesByOccupationalSeries[[#This Row],[Total Employees]]/$B$334</f>
        <v>1.0411885722443777E-3</v>
      </c>
      <c r="D168" s="9">
        <v>1282</v>
      </c>
      <c r="E168" s="9">
        <v>585</v>
      </c>
      <c r="F168" s="11">
        <f>WhiteCollarEmployeesByOccupationalSeries[[#This Row],[Female Employees]]/WhiteCollarEmployeesByOccupationalSeries[[#This Row],[Total Employees]]</f>
        <v>0.31333690412426352</v>
      </c>
      <c r="G168" s="15">
        <f>((WhiteCollarEmployeesByOccupationalSeries[[#This Row],[Male Employees]]*WhiteCollarEmployeesByOccupationalSeries[[#This Row],[Male
Average Salary]])+(E168*WhiteCollarEmployeesByOccupationalSeries[[#This Row],[Female
Average Salary]]))/WhiteCollarEmployeesByOccupationalSeries[[#This Row],[Total Employees]]</f>
        <v>111879.27557762447</v>
      </c>
      <c r="H168" s="15">
        <v>113071.531201248</v>
      </c>
      <c r="I168" s="15">
        <v>109266.503424658</v>
      </c>
      <c r="J168" s="11">
        <f>ROUND(WhiteCollarEmployeesByOccupationalSeries[[#This Row],[Female
Average Salary]]/WhiteCollarEmployeesByOccupationalSeries[[#This Row],[Male
Average Salary]],3)</f>
        <v>0.96599999999999997</v>
      </c>
      <c r="K168" s="16">
        <f>ROUND(WhiteCollarEmployeesByOccupationalSeries[[#This Row],[% 
of Total Pop]]*J168,7)</f>
        <v>1.0058000000000001E-3</v>
      </c>
    </row>
    <row r="169" spans="1:11" ht="15.6" x14ac:dyDescent="0.3">
      <c r="A169" s="6" t="s">
        <v>171</v>
      </c>
      <c r="B169" s="9">
        <f>WhiteCollarEmployeesByOccupationalSeries[[#This Row],[Male Employees]]+WhiteCollarEmployeesByOccupationalSeries[[#This Row],[Female Employees]]</f>
        <v>1748</v>
      </c>
      <c r="C169" s="13">
        <f>WhiteCollarEmployeesByOccupationalSeries[[#This Row],[Total Employees]]/$B$334</f>
        <v>9.7482465146393792E-4</v>
      </c>
      <c r="D169" s="9">
        <v>1646</v>
      </c>
      <c r="E169" s="9">
        <v>102</v>
      </c>
      <c r="F169" s="11">
        <f>WhiteCollarEmployeesByOccupationalSeries[[#This Row],[Female Employees]]/WhiteCollarEmployeesByOccupationalSeries[[#This Row],[Total Employees]]</f>
        <v>5.8352402745995423E-2</v>
      </c>
      <c r="G169" s="15">
        <f>((WhiteCollarEmployeesByOccupationalSeries[[#This Row],[Male Employees]]*WhiteCollarEmployeesByOccupationalSeries[[#This Row],[Male
Average Salary]])+(E169*WhiteCollarEmployeesByOccupationalSeries[[#This Row],[Female
Average Salary]]))/WhiteCollarEmployeesByOccupationalSeries[[#This Row],[Total Employees]]</f>
        <v>82682.185926773513</v>
      </c>
      <c r="H169" s="15">
        <v>82646.397326852995</v>
      </c>
      <c r="I169" s="15">
        <v>83259.715686274998</v>
      </c>
      <c r="J169" s="11">
        <f>ROUND(WhiteCollarEmployeesByOccupationalSeries[[#This Row],[Female
Average Salary]]/WhiteCollarEmployeesByOccupationalSeries[[#This Row],[Male
Average Salary]],3)</f>
        <v>1.0069999999999999</v>
      </c>
      <c r="K169" s="16">
        <f>ROUND(WhiteCollarEmployeesByOccupationalSeries[[#This Row],[% 
of Total Pop]]*J169,7)</f>
        <v>9.8160000000000001E-4</v>
      </c>
    </row>
    <row r="170" spans="1:11" ht="15.6" x14ac:dyDescent="0.3">
      <c r="A170" s="6" t="s">
        <v>172</v>
      </c>
      <c r="B170" s="9">
        <f>WhiteCollarEmployeesByOccupationalSeries[[#This Row],[Male Employees]]+WhiteCollarEmployeesByOccupationalSeries[[#This Row],[Female Employees]]</f>
        <v>11312</v>
      </c>
      <c r="C170" s="13">
        <f>WhiteCollarEmployeesByOccupationalSeries[[#This Row],[Total Employees]]/$B$334</f>
        <v>6.3084762341876809E-3</v>
      </c>
      <c r="D170" s="9">
        <v>8750</v>
      </c>
      <c r="E170" s="9">
        <v>2562</v>
      </c>
      <c r="F170" s="11">
        <f>WhiteCollarEmployeesByOccupationalSeries[[#This Row],[Female Employees]]/WhiteCollarEmployeesByOccupationalSeries[[#This Row],[Total Employees]]</f>
        <v>0.22648514851485149</v>
      </c>
      <c r="G170" s="15">
        <f>((WhiteCollarEmployeesByOccupationalSeries[[#This Row],[Male Employees]]*WhiteCollarEmployeesByOccupationalSeries[[#This Row],[Male
Average Salary]])+(E170*WhiteCollarEmployeesByOccupationalSeries[[#This Row],[Female
Average Salary]]))/WhiteCollarEmployeesByOccupationalSeries[[#This Row],[Total Employees]]</f>
        <v>106126.98763618551</v>
      </c>
      <c r="H170" s="15">
        <v>107606.57324185201</v>
      </c>
      <c r="I170" s="15">
        <v>101073.758108636</v>
      </c>
      <c r="J170" s="11">
        <f>ROUND(WhiteCollarEmployeesByOccupationalSeries[[#This Row],[Female
Average Salary]]/WhiteCollarEmployeesByOccupationalSeries[[#This Row],[Male
Average Salary]],3)</f>
        <v>0.93899999999999995</v>
      </c>
      <c r="K170" s="16">
        <f>ROUND(WhiteCollarEmployeesByOccupationalSeries[[#This Row],[% 
of Total Pop]]*J170,7)</f>
        <v>5.9236999999999996E-3</v>
      </c>
    </row>
    <row r="171" spans="1:11" ht="15.6" x14ac:dyDescent="0.3">
      <c r="A171" s="6" t="s">
        <v>173</v>
      </c>
      <c r="B171" s="9">
        <f>WhiteCollarEmployeesByOccupationalSeries[[#This Row],[Male Employees]]+WhiteCollarEmployeesByOccupationalSeries[[#This Row],[Female Employees]]</f>
        <v>212</v>
      </c>
      <c r="C171" s="13">
        <f>WhiteCollarEmployeesByOccupationalSeries[[#This Row],[Total Employees]]/$B$334</f>
        <v>1.1822816139036318E-4</v>
      </c>
      <c r="D171" s="9">
        <v>191</v>
      </c>
      <c r="E171" s="9">
        <v>21</v>
      </c>
      <c r="F171" s="11">
        <f>WhiteCollarEmployeesByOccupationalSeries[[#This Row],[Female Employees]]/WhiteCollarEmployeesByOccupationalSeries[[#This Row],[Total Employees]]</f>
        <v>9.9056603773584911E-2</v>
      </c>
      <c r="G171" s="15">
        <f>((WhiteCollarEmployeesByOccupationalSeries[[#This Row],[Male Employees]]*WhiteCollarEmployeesByOccupationalSeries[[#This Row],[Male
Average Salary]])+(E171*WhiteCollarEmployeesByOccupationalSeries[[#This Row],[Female
Average Salary]]))/WhiteCollarEmployeesByOccupationalSeries[[#This Row],[Total Employees]]</f>
        <v>63084.962264151305</v>
      </c>
      <c r="H171" s="15">
        <v>63057.701570680998</v>
      </c>
      <c r="I171" s="15">
        <v>63332.904761905003</v>
      </c>
      <c r="J171" s="11">
        <f>ROUND(WhiteCollarEmployeesByOccupationalSeries[[#This Row],[Female
Average Salary]]/WhiteCollarEmployeesByOccupationalSeries[[#This Row],[Male
Average Salary]],3)</f>
        <v>1.004</v>
      </c>
      <c r="K171" s="16">
        <f>ROUND(WhiteCollarEmployeesByOccupationalSeries[[#This Row],[% 
of Total Pop]]*J171,7)</f>
        <v>1.187E-4</v>
      </c>
    </row>
    <row r="172" spans="1:11" ht="15.6" x14ac:dyDescent="0.3">
      <c r="A172" s="6" t="s">
        <v>174</v>
      </c>
      <c r="B172" s="9">
        <f>WhiteCollarEmployeesByOccupationalSeries[[#This Row],[Male Employees]]+WhiteCollarEmployeesByOccupationalSeries[[#This Row],[Female Employees]]</f>
        <v>3212</v>
      </c>
      <c r="C172" s="13">
        <f>WhiteCollarEmployeesByOccupationalSeries[[#This Row],[Total Employees]]/$B$334</f>
        <v>1.7912681810653137E-3</v>
      </c>
      <c r="D172" s="9">
        <v>2024</v>
      </c>
      <c r="E172" s="9">
        <v>1188</v>
      </c>
      <c r="F172" s="11">
        <f>WhiteCollarEmployeesByOccupationalSeries[[#This Row],[Female Employees]]/WhiteCollarEmployeesByOccupationalSeries[[#This Row],[Total Employees]]</f>
        <v>0.36986301369863012</v>
      </c>
      <c r="G172" s="15">
        <f>((WhiteCollarEmployeesByOccupationalSeries[[#This Row],[Male Employees]]*WhiteCollarEmployeesByOccupationalSeries[[#This Row],[Male
Average Salary]])+(E172*WhiteCollarEmployeesByOccupationalSeries[[#This Row],[Female
Average Salary]]))/WhiteCollarEmployeesByOccupationalSeries[[#This Row],[Total Employees]]</f>
        <v>118022.81942714831</v>
      </c>
      <c r="H172" s="15">
        <v>119419.719367589</v>
      </c>
      <c r="I172" s="15">
        <v>115642.915824916</v>
      </c>
      <c r="J172" s="11">
        <f>ROUND(WhiteCollarEmployeesByOccupationalSeries[[#This Row],[Female
Average Salary]]/WhiteCollarEmployeesByOccupationalSeries[[#This Row],[Male
Average Salary]],3)</f>
        <v>0.96799999999999997</v>
      </c>
      <c r="K172" s="16">
        <f>ROUND(WhiteCollarEmployeesByOccupationalSeries[[#This Row],[% 
of Total Pop]]*J172,7)</f>
        <v>1.7339E-3</v>
      </c>
    </row>
    <row r="173" spans="1:11" ht="15.6" x14ac:dyDescent="0.3">
      <c r="A173" s="6" t="s">
        <v>175</v>
      </c>
      <c r="B173" s="9">
        <f>WhiteCollarEmployeesByOccupationalSeries[[#This Row],[Male Employees]]+WhiteCollarEmployeesByOccupationalSeries[[#This Row],[Female Employees]]</f>
        <v>230</v>
      </c>
      <c r="C173" s="13">
        <f>WhiteCollarEmployeesByOccupationalSeries[[#This Row],[Total Employees]]/$B$334</f>
        <v>1.2826640150841287E-4</v>
      </c>
      <c r="D173" s="9">
        <v>188</v>
      </c>
      <c r="E173" s="9">
        <v>42</v>
      </c>
      <c r="F173" s="11">
        <f>WhiteCollarEmployeesByOccupationalSeries[[#This Row],[Female Employees]]/WhiteCollarEmployeesByOccupationalSeries[[#This Row],[Total Employees]]</f>
        <v>0.18260869565217391</v>
      </c>
      <c r="G173" s="15">
        <f>((WhiteCollarEmployeesByOccupationalSeries[[#This Row],[Male Employees]]*WhiteCollarEmployeesByOccupationalSeries[[#This Row],[Male
Average Salary]])+(E173*WhiteCollarEmployeesByOccupationalSeries[[#This Row],[Female
Average Salary]]))/WhiteCollarEmployeesByOccupationalSeries[[#This Row],[Total Employees]]</f>
        <v>102944.03913043479</v>
      </c>
      <c r="H173" s="15">
        <v>103402.16489361699</v>
      </c>
      <c r="I173" s="15">
        <v>100893.38095238101</v>
      </c>
      <c r="J173" s="11">
        <f>ROUND(WhiteCollarEmployeesByOccupationalSeries[[#This Row],[Female
Average Salary]]/WhiteCollarEmployeesByOccupationalSeries[[#This Row],[Male
Average Salary]],3)</f>
        <v>0.97599999999999998</v>
      </c>
      <c r="K173" s="16">
        <f>ROUND(WhiteCollarEmployeesByOccupationalSeries[[#This Row],[% 
of Total Pop]]*J173,7)</f>
        <v>1.2520000000000001E-4</v>
      </c>
    </row>
    <row r="174" spans="1:11" ht="15.6" x14ac:dyDescent="0.3">
      <c r="A174" s="6" t="s">
        <v>176</v>
      </c>
      <c r="B174" s="9">
        <f>WhiteCollarEmployeesByOccupationalSeries[[#This Row],[Male Employees]]+WhiteCollarEmployeesByOccupationalSeries[[#This Row],[Female Employees]]</f>
        <v>13869</v>
      </c>
      <c r="C174" s="13">
        <f>WhiteCollarEmployeesByOccupationalSeries[[#This Row],[Total Employees]]/$B$334</f>
        <v>7.7344640109572966E-3</v>
      </c>
      <c r="D174" s="9">
        <v>12164</v>
      </c>
      <c r="E174" s="9">
        <v>1705</v>
      </c>
      <c r="F174" s="11">
        <f>WhiteCollarEmployeesByOccupationalSeries[[#This Row],[Female Employees]]/WhiteCollarEmployeesByOccupationalSeries[[#This Row],[Total Employees]]</f>
        <v>0.12293604441560314</v>
      </c>
      <c r="G174" s="15">
        <f>((WhiteCollarEmployeesByOccupationalSeries[[#This Row],[Male Employees]]*WhiteCollarEmployeesByOccupationalSeries[[#This Row],[Male
Average Salary]])+(E174*WhiteCollarEmployeesByOccupationalSeries[[#This Row],[Female
Average Salary]]))/WhiteCollarEmployeesByOccupationalSeries[[#This Row],[Total Employees]]</f>
        <v>107900.66677290061</v>
      </c>
      <c r="H174" s="15">
        <v>108731.368338816</v>
      </c>
      <c r="I174" s="15">
        <v>101974.183577713</v>
      </c>
      <c r="J174" s="11">
        <f>ROUND(WhiteCollarEmployeesByOccupationalSeries[[#This Row],[Female
Average Salary]]/WhiteCollarEmployeesByOccupationalSeries[[#This Row],[Male
Average Salary]],3)</f>
        <v>0.93799999999999994</v>
      </c>
      <c r="K174" s="16">
        <f>ROUND(WhiteCollarEmployeesByOccupationalSeries[[#This Row],[% 
of Total Pop]]*J174,7)</f>
        <v>7.2548999999999999E-3</v>
      </c>
    </row>
    <row r="175" spans="1:11" ht="15.6" x14ac:dyDescent="0.3">
      <c r="A175" s="6" t="s">
        <v>177</v>
      </c>
      <c r="B175" s="9">
        <f>WhiteCollarEmployeesByOccupationalSeries[[#This Row],[Male Employees]]+WhiteCollarEmployeesByOccupationalSeries[[#This Row],[Female Employees]]</f>
        <v>2915</v>
      </c>
      <c r="C175" s="13">
        <f>WhiteCollarEmployeesByOccupationalSeries[[#This Row],[Total Employees]]/$B$334</f>
        <v>1.6256372191174938E-3</v>
      </c>
      <c r="D175" s="9">
        <v>2446</v>
      </c>
      <c r="E175" s="9">
        <v>469</v>
      </c>
      <c r="F175" s="11">
        <f>WhiteCollarEmployeesByOccupationalSeries[[#This Row],[Female Employees]]/WhiteCollarEmployeesByOccupationalSeries[[#This Row],[Total Employees]]</f>
        <v>0.16089193825042883</v>
      </c>
      <c r="G175" s="15">
        <f>((WhiteCollarEmployeesByOccupationalSeries[[#This Row],[Male Employees]]*WhiteCollarEmployeesByOccupationalSeries[[#This Row],[Male
Average Salary]])+(E175*WhiteCollarEmployeesByOccupationalSeries[[#This Row],[Female
Average Salary]]))/WhiteCollarEmployeesByOccupationalSeries[[#This Row],[Total Employees]]</f>
        <v>113380.87204116644</v>
      </c>
      <c r="H175" s="15">
        <v>114562.853229763</v>
      </c>
      <c r="I175" s="15">
        <v>107216.424307036</v>
      </c>
      <c r="J175" s="11">
        <f>ROUND(WhiteCollarEmployeesByOccupationalSeries[[#This Row],[Female
Average Salary]]/WhiteCollarEmployeesByOccupationalSeries[[#This Row],[Male
Average Salary]],3)</f>
        <v>0.93600000000000005</v>
      </c>
      <c r="K175" s="16">
        <f>ROUND(WhiteCollarEmployeesByOccupationalSeries[[#This Row],[% 
of Total Pop]]*J175,7)</f>
        <v>1.5215999999999999E-3</v>
      </c>
    </row>
    <row r="176" spans="1:11" ht="15.6" x14ac:dyDescent="0.3">
      <c r="A176" s="6" t="s">
        <v>178</v>
      </c>
      <c r="B176" s="9">
        <f>WhiteCollarEmployeesByOccupationalSeries[[#This Row],[Male Employees]]+WhiteCollarEmployeesByOccupationalSeries[[#This Row],[Female Employees]]</f>
        <v>5625</v>
      </c>
      <c r="C176" s="13">
        <f>WhiteCollarEmployeesByOccupationalSeries[[#This Row],[Total Employees]]/$B$334</f>
        <v>3.1369500368905326E-3</v>
      </c>
      <c r="D176" s="9">
        <v>4899</v>
      </c>
      <c r="E176" s="9">
        <v>726</v>
      </c>
      <c r="F176" s="11">
        <f>WhiteCollarEmployeesByOccupationalSeries[[#This Row],[Female Employees]]/WhiteCollarEmployeesByOccupationalSeries[[#This Row],[Total Employees]]</f>
        <v>0.12906666666666666</v>
      </c>
      <c r="G176" s="15">
        <f>((WhiteCollarEmployeesByOccupationalSeries[[#This Row],[Male Employees]]*WhiteCollarEmployeesByOccupationalSeries[[#This Row],[Male
Average Salary]])+(E176*WhiteCollarEmployeesByOccupationalSeries[[#This Row],[Female
Average Salary]]))/WhiteCollarEmployeesByOccupationalSeries[[#This Row],[Total Employees]]</f>
        <v>113427.2388941332</v>
      </c>
      <c r="H176" s="15">
        <v>113786.77950183699</v>
      </c>
      <c r="I176" s="15">
        <v>111001.082644628</v>
      </c>
      <c r="J176" s="11">
        <f>ROUND(WhiteCollarEmployeesByOccupationalSeries[[#This Row],[Female
Average Salary]]/WhiteCollarEmployeesByOccupationalSeries[[#This Row],[Male
Average Salary]],3)</f>
        <v>0.97599999999999998</v>
      </c>
      <c r="K176" s="16">
        <f>ROUND(WhiteCollarEmployeesByOccupationalSeries[[#This Row],[% 
of Total Pop]]*J176,7)</f>
        <v>3.0617000000000001E-3</v>
      </c>
    </row>
    <row r="177" spans="1:11" ht="15.6" x14ac:dyDescent="0.3">
      <c r="A177" s="6" t="s">
        <v>179</v>
      </c>
      <c r="B177" s="9">
        <f>WhiteCollarEmployeesByOccupationalSeries[[#This Row],[Male Employees]]+WhiteCollarEmployeesByOccupationalSeries[[#This Row],[Female Employees]]</f>
        <v>4627</v>
      </c>
      <c r="C177" s="13">
        <f>WhiteCollarEmployeesByOccupationalSeries[[#This Row],[Total Employees]]/$B$334</f>
        <v>2.5803853903453322E-3</v>
      </c>
      <c r="D177" s="9">
        <v>3832</v>
      </c>
      <c r="E177" s="9">
        <v>795</v>
      </c>
      <c r="F177" s="11">
        <f>WhiteCollarEmployeesByOccupationalSeries[[#This Row],[Female Employees]]/WhiteCollarEmployeesByOccupationalSeries[[#This Row],[Total Employees]]</f>
        <v>0.17181759239247893</v>
      </c>
      <c r="G177" s="15">
        <f>((WhiteCollarEmployeesByOccupationalSeries[[#This Row],[Male Employees]]*WhiteCollarEmployeesByOccupationalSeries[[#This Row],[Male
Average Salary]])+(E177*WhiteCollarEmployeesByOccupationalSeries[[#This Row],[Female
Average Salary]]))/WhiteCollarEmployeesByOccupationalSeries[[#This Row],[Total Employees]]</f>
        <v>121658.2520427101</v>
      </c>
      <c r="H177" s="15">
        <v>121349.733873074</v>
      </c>
      <c r="I177" s="15">
        <v>123145.348427673</v>
      </c>
      <c r="J177" s="11">
        <f>ROUND(WhiteCollarEmployeesByOccupationalSeries[[#This Row],[Female
Average Salary]]/WhiteCollarEmployeesByOccupationalSeries[[#This Row],[Male
Average Salary]],3)</f>
        <v>1.0149999999999999</v>
      </c>
      <c r="K177" s="16">
        <f>ROUND(WhiteCollarEmployeesByOccupationalSeries[[#This Row],[% 
of Total Pop]]*J177,7)</f>
        <v>2.6191000000000001E-3</v>
      </c>
    </row>
    <row r="178" spans="1:11" ht="15.6" x14ac:dyDescent="0.3">
      <c r="A178" s="6" t="s">
        <v>180</v>
      </c>
      <c r="B178" s="9">
        <f>WhiteCollarEmployeesByOccupationalSeries[[#This Row],[Male Employees]]+WhiteCollarEmployeesByOccupationalSeries[[#This Row],[Female Employees]]</f>
        <v>16280</v>
      </c>
      <c r="C178" s="13">
        <f>WhiteCollarEmployeesByOccupationalSeries[[#This Row],[Total Employees]]/$B$334</f>
        <v>9.0790305067693991E-3</v>
      </c>
      <c r="D178" s="9">
        <v>14245</v>
      </c>
      <c r="E178" s="9">
        <v>2035</v>
      </c>
      <c r="F178" s="11">
        <f>WhiteCollarEmployeesByOccupationalSeries[[#This Row],[Female Employees]]/WhiteCollarEmployeesByOccupationalSeries[[#This Row],[Total Employees]]</f>
        <v>0.125</v>
      </c>
      <c r="G178" s="15">
        <f>((WhiteCollarEmployeesByOccupationalSeries[[#This Row],[Male Employees]]*WhiteCollarEmployeesByOccupationalSeries[[#This Row],[Male
Average Salary]])+(E178*WhiteCollarEmployeesByOccupationalSeries[[#This Row],[Female
Average Salary]]))/WhiteCollarEmployeesByOccupationalSeries[[#This Row],[Total Employees]]</f>
        <v>122187.1159764195</v>
      </c>
      <c r="H178" s="15">
        <v>122662.548058695</v>
      </c>
      <c r="I178" s="15">
        <v>118859.091400491</v>
      </c>
      <c r="J178" s="11">
        <f>ROUND(WhiteCollarEmployeesByOccupationalSeries[[#This Row],[Female
Average Salary]]/WhiteCollarEmployeesByOccupationalSeries[[#This Row],[Male
Average Salary]],3)</f>
        <v>0.96899999999999997</v>
      </c>
      <c r="K178" s="16">
        <f>ROUND(WhiteCollarEmployeesByOccupationalSeries[[#This Row],[% 
of Total Pop]]*J178,7)</f>
        <v>8.7975999999999992E-3</v>
      </c>
    </row>
    <row r="179" spans="1:11" ht="15.6" x14ac:dyDescent="0.3">
      <c r="A179" s="6" t="s">
        <v>181</v>
      </c>
      <c r="B179" s="9">
        <f>WhiteCollarEmployeesByOccupationalSeries[[#This Row],[Male Employees]]+WhiteCollarEmployeesByOccupationalSeries[[#This Row],[Female Employees]]</f>
        <v>8084</v>
      </c>
      <c r="C179" s="13">
        <f>WhiteCollarEmployeesByOccupationalSeries[[#This Row],[Total Employees]]/$B$334</f>
        <v>4.5082851730174336E-3</v>
      </c>
      <c r="D179" s="9">
        <v>7698</v>
      </c>
      <c r="E179" s="9">
        <v>386</v>
      </c>
      <c r="F179" s="11">
        <f>WhiteCollarEmployeesByOccupationalSeries[[#This Row],[Female Employees]]/WhiteCollarEmployeesByOccupationalSeries[[#This Row],[Total Employees]]</f>
        <v>4.7748639287481444E-2</v>
      </c>
      <c r="G179" s="15">
        <f>((WhiteCollarEmployeesByOccupationalSeries[[#This Row],[Male Employees]]*WhiteCollarEmployeesByOccupationalSeries[[#This Row],[Male
Average Salary]])+(E179*WhiteCollarEmployeesByOccupationalSeries[[#This Row],[Female
Average Salary]]))/WhiteCollarEmployeesByOccupationalSeries[[#This Row],[Total Employees]]</f>
        <v>94805.97306521429</v>
      </c>
      <c r="H179" s="15">
        <v>94954.259191892997</v>
      </c>
      <c r="I179" s="15">
        <v>91848.702072539003</v>
      </c>
      <c r="J179" s="11">
        <f>ROUND(WhiteCollarEmployeesByOccupationalSeries[[#This Row],[Female
Average Salary]]/WhiteCollarEmployeesByOccupationalSeries[[#This Row],[Male
Average Salary]],3)</f>
        <v>0.96699999999999997</v>
      </c>
      <c r="K179" s="16">
        <f>ROUND(WhiteCollarEmployeesByOccupationalSeries[[#This Row],[% 
of Total Pop]]*J179,7)</f>
        <v>4.3594999999999997E-3</v>
      </c>
    </row>
    <row r="180" spans="1:11" ht="15.6" x14ac:dyDescent="0.3">
      <c r="A180" s="6" t="s">
        <v>182</v>
      </c>
      <c r="B180" s="9">
        <f>WhiteCollarEmployeesByOccupationalSeries[[#This Row],[Male Employees]]+WhiteCollarEmployeesByOccupationalSeries[[#This Row],[Female Employees]]</f>
        <v>782</v>
      </c>
      <c r="C180" s="13">
        <f>WhiteCollarEmployeesByOccupationalSeries[[#This Row],[Total Employees]]/$B$334</f>
        <v>4.3610576512860381E-4</v>
      </c>
      <c r="D180" s="9">
        <v>436</v>
      </c>
      <c r="E180" s="9">
        <v>346</v>
      </c>
      <c r="F180" s="11">
        <f>WhiteCollarEmployeesByOccupationalSeries[[#This Row],[Female Employees]]/WhiteCollarEmployeesByOccupationalSeries[[#This Row],[Total Employees]]</f>
        <v>0.44245524296675193</v>
      </c>
      <c r="G180" s="15">
        <f>((WhiteCollarEmployeesByOccupationalSeries[[#This Row],[Male Employees]]*WhiteCollarEmployeesByOccupationalSeries[[#This Row],[Male
Average Salary]])+(E180*WhiteCollarEmployeesByOccupationalSeries[[#This Row],[Female
Average Salary]]))/WhiteCollarEmployeesByOccupationalSeries[[#This Row],[Total Employees]]</f>
        <v>118186.83887468034</v>
      </c>
      <c r="H180" s="15">
        <v>120411.137614679</v>
      </c>
      <c r="I180" s="15">
        <v>115383.96531791901</v>
      </c>
      <c r="J180" s="11">
        <f>ROUND(WhiteCollarEmployeesByOccupationalSeries[[#This Row],[Female
Average Salary]]/WhiteCollarEmployeesByOccupationalSeries[[#This Row],[Male
Average Salary]],3)</f>
        <v>0.95799999999999996</v>
      </c>
      <c r="K180" s="16">
        <f>ROUND(WhiteCollarEmployeesByOccupationalSeries[[#This Row],[% 
of Total Pop]]*J180,7)</f>
        <v>4.1780000000000002E-4</v>
      </c>
    </row>
    <row r="181" spans="1:11" ht="15.6" x14ac:dyDescent="0.3">
      <c r="A181" s="6" t="s">
        <v>183</v>
      </c>
      <c r="B181" s="9">
        <f>WhiteCollarEmployeesByOccupationalSeries[[#This Row],[Male Employees]]+WhiteCollarEmployeesByOccupationalSeries[[#This Row],[Female Employees]]</f>
        <v>9273</v>
      </c>
      <c r="C181" s="13">
        <f>WhiteCollarEmployeesByOccupationalSeries[[#This Row],[Total Employees]]/$B$334</f>
        <v>5.1713667008152723E-3</v>
      </c>
      <c r="D181" s="9">
        <v>7626</v>
      </c>
      <c r="E181" s="9">
        <v>1647</v>
      </c>
      <c r="F181" s="11">
        <f>WhiteCollarEmployeesByOccupationalSeries[[#This Row],[Female Employees]]/WhiteCollarEmployeesByOccupationalSeries[[#This Row],[Total Employees]]</f>
        <v>0.17761242316402459</v>
      </c>
      <c r="G181" s="15">
        <f>((WhiteCollarEmployeesByOccupationalSeries[[#This Row],[Male Employees]]*WhiteCollarEmployeesByOccupationalSeries[[#This Row],[Male
Average Salary]])+(E181*WhiteCollarEmployeesByOccupationalSeries[[#This Row],[Female
Average Salary]]))/WhiteCollarEmployeesByOccupationalSeries[[#This Row],[Total Employees]]</f>
        <v>129442.16154964047</v>
      </c>
      <c r="H181" s="15">
        <v>129749.297403619</v>
      </c>
      <c r="I181" s="15">
        <v>128020.04981774</v>
      </c>
      <c r="J181" s="11">
        <f>ROUND(WhiteCollarEmployeesByOccupationalSeries[[#This Row],[Female
Average Salary]]/WhiteCollarEmployeesByOccupationalSeries[[#This Row],[Male
Average Salary]],3)</f>
        <v>0.98699999999999999</v>
      </c>
      <c r="K181" s="16">
        <f>ROUND(WhiteCollarEmployeesByOccupationalSeries[[#This Row],[% 
of Total Pop]]*J181,7)</f>
        <v>5.1041000000000003E-3</v>
      </c>
    </row>
    <row r="182" spans="1:11" ht="15.6" x14ac:dyDescent="0.3">
      <c r="A182" s="6" t="s">
        <v>184</v>
      </c>
      <c r="B182" s="9">
        <f>WhiteCollarEmployeesByOccupationalSeries[[#This Row],[Male Employees]]+WhiteCollarEmployeesByOccupationalSeries[[#This Row],[Female Employees]]</f>
        <v>943</v>
      </c>
      <c r="C182" s="13">
        <f>WhiteCollarEmployeesByOccupationalSeries[[#This Row],[Total Employees]]/$B$334</f>
        <v>5.2589224618449285E-4</v>
      </c>
      <c r="D182" s="9">
        <v>782</v>
      </c>
      <c r="E182" s="9">
        <v>161</v>
      </c>
      <c r="F182" s="11">
        <f>WhiteCollarEmployeesByOccupationalSeries[[#This Row],[Female Employees]]/WhiteCollarEmployeesByOccupationalSeries[[#This Row],[Total Employees]]</f>
        <v>0.17073170731707318</v>
      </c>
      <c r="G182" s="15">
        <f>((WhiteCollarEmployeesByOccupationalSeries[[#This Row],[Male Employees]]*WhiteCollarEmployeesByOccupationalSeries[[#This Row],[Male
Average Salary]])+(E182*WhiteCollarEmployeesByOccupationalSeries[[#This Row],[Female
Average Salary]]))/WhiteCollarEmployeesByOccupationalSeries[[#This Row],[Total Employees]]</f>
        <v>116043.17603393401</v>
      </c>
      <c r="H182" s="15">
        <v>117637.79795396399</v>
      </c>
      <c r="I182" s="15">
        <v>108297.869565217</v>
      </c>
      <c r="J182" s="11">
        <f>ROUND(WhiteCollarEmployeesByOccupationalSeries[[#This Row],[Female
Average Salary]]/WhiteCollarEmployeesByOccupationalSeries[[#This Row],[Male
Average Salary]],3)</f>
        <v>0.92100000000000004</v>
      </c>
      <c r="K182" s="16">
        <f>ROUND(WhiteCollarEmployeesByOccupationalSeries[[#This Row],[% 
of Total Pop]]*J182,7)</f>
        <v>4.8430000000000001E-4</v>
      </c>
    </row>
    <row r="183" spans="1:11" ht="15.6" x14ac:dyDescent="0.3">
      <c r="A183" s="6" t="s">
        <v>185</v>
      </c>
      <c r="B183" s="9">
        <f>WhiteCollarEmployeesByOccupationalSeries[[#This Row],[Male Employees]]+WhiteCollarEmployeesByOccupationalSeries[[#This Row],[Female Employees]]</f>
        <v>170</v>
      </c>
      <c r="C183" s="13">
        <f>WhiteCollarEmployeesByOccupationalSeries[[#This Row],[Total Employees]]/$B$334</f>
        <v>9.4805601114913865E-5</v>
      </c>
      <c r="D183" s="9">
        <v>164</v>
      </c>
      <c r="E183" s="9">
        <v>6</v>
      </c>
      <c r="F183" s="11">
        <f>WhiteCollarEmployeesByOccupationalSeries[[#This Row],[Female Employees]]/WhiteCollarEmployeesByOccupationalSeries[[#This Row],[Total Employees]]</f>
        <v>3.5294117647058823E-2</v>
      </c>
      <c r="G183" s="15">
        <f>((WhiteCollarEmployeesByOccupationalSeries[[#This Row],[Male Employees]]*WhiteCollarEmployeesByOccupationalSeries[[#This Row],[Male
Average Salary]])+(E183*WhiteCollarEmployeesByOccupationalSeries[[#This Row],[Female
Average Salary]]))/WhiteCollarEmployeesByOccupationalSeries[[#This Row],[Total Employees]]</f>
        <v>104034.541176471</v>
      </c>
      <c r="H183" s="15">
        <v>104228.609756098</v>
      </c>
      <c r="I183" s="15">
        <v>98730</v>
      </c>
      <c r="J183" s="11">
        <f>ROUND(WhiteCollarEmployeesByOccupationalSeries[[#This Row],[Female
Average Salary]]/WhiteCollarEmployeesByOccupationalSeries[[#This Row],[Male
Average Salary]],3)</f>
        <v>0.94699999999999995</v>
      </c>
      <c r="K183" s="16">
        <f>ROUND(WhiteCollarEmployeesByOccupationalSeries[[#This Row],[% 
of Total Pop]]*J183,7)</f>
        <v>8.9800000000000001E-5</v>
      </c>
    </row>
    <row r="184" spans="1:11" ht="15.6" x14ac:dyDescent="0.3">
      <c r="A184" s="6" t="s">
        <v>186</v>
      </c>
      <c r="B184" s="9">
        <f>WhiteCollarEmployeesByOccupationalSeries[[#This Row],[Male Employees]]+WhiteCollarEmployeesByOccupationalSeries[[#This Row],[Female Employees]]</f>
        <v>330</v>
      </c>
      <c r="C184" s="13">
        <f>WhiteCollarEmployeesByOccupationalSeries[[#This Row],[Total Employees]]/$B$334</f>
        <v>1.8403440216424458E-4</v>
      </c>
      <c r="D184" s="9">
        <v>266</v>
      </c>
      <c r="E184" s="9">
        <v>64</v>
      </c>
      <c r="F184" s="11">
        <f>WhiteCollarEmployeesByOccupationalSeries[[#This Row],[Female Employees]]/WhiteCollarEmployeesByOccupationalSeries[[#This Row],[Total Employees]]</f>
        <v>0.19393939393939394</v>
      </c>
      <c r="G184" s="15">
        <f>((WhiteCollarEmployeesByOccupationalSeries[[#This Row],[Male Employees]]*WhiteCollarEmployeesByOccupationalSeries[[#This Row],[Male
Average Salary]])+(E184*WhiteCollarEmployeesByOccupationalSeries[[#This Row],[Female
Average Salary]]))/WhiteCollarEmployeesByOccupationalSeries[[#This Row],[Total Employees]]</f>
        <v>123170.47270440237</v>
      </c>
      <c r="H184" s="15">
        <v>123273.99245283</v>
      </c>
      <c r="I184" s="15">
        <v>122740.21875</v>
      </c>
      <c r="J184" s="11">
        <f>ROUND(WhiteCollarEmployeesByOccupationalSeries[[#This Row],[Female
Average Salary]]/WhiteCollarEmployeesByOccupationalSeries[[#This Row],[Male
Average Salary]],3)</f>
        <v>0.996</v>
      </c>
      <c r="K184" s="16">
        <f>ROUND(WhiteCollarEmployeesByOccupationalSeries[[#This Row],[% 
of Total Pop]]*J184,7)</f>
        <v>1.8330000000000001E-4</v>
      </c>
    </row>
    <row r="185" spans="1:11" ht="15.6" x14ac:dyDescent="0.3">
      <c r="A185" s="6" t="s">
        <v>187</v>
      </c>
      <c r="B185" s="9">
        <f>WhiteCollarEmployeesByOccupationalSeries[[#This Row],[Male Employees]]+WhiteCollarEmployeesByOccupationalSeries[[#This Row],[Female Employees]]</f>
        <v>336</v>
      </c>
      <c r="C185" s="13">
        <f>WhiteCollarEmployeesByOccupationalSeries[[#This Row],[Total Employees]]/$B$334</f>
        <v>1.8738048220359448E-4</v>
      </c>
      <c r="D185" s="9">
        <v>252</v>
      </c>
      <c r="E185" s="9">
        <v>84</v>
      </c>
      <c r="F185" s="11">
        <f>WhiteCollarEmployeesByOccupationalSeries[[#This Row],[Female Employees]]/WhiteCollarEmployeesByOccupationalSeries[[#This Row],[Total Employees]]</f>
        <v>0.25</v>
      </c>
      <c r="G185" s="15">
        <f>((WhiteCollarEmployeesByOccupationalSeries[[#This Row],[Male Employees]]*WhiteCollarEmployeesByOccupationalSeries[[#This Row],[Male
Average Salary]])+(E185*WhiteCollarEmployeesByOccupationalSeries[[#This Row],[Female
Average Salary]]))/WhiteCollarEmployeesByOccupationalSeries[[#This Row],[Total Employees]]</f>
        <v>94076.815476190503</v>
      </c>
      <c r="H185" s="15">
        <v>98292.003968253994</v>
      </c>
      <c r="I185" s="15">
        <v>81431.25</v>
      </c>
      <c r="J185" s="11">
        <f>ROUND(WhiteCollarEmployeesByOccupationalSeries[[#This Row],[Female
Average Salary]]/WhiteCollarEmployeesByOccupationalSeries[[#This Row],[Male
Average Salary]],3)</f>
        <v>0.82799999999999996</v>
      </c>
      <c r="K185" s="16">
        <f>ROUND(WhiteCollarEmployeesByOccupationalSeries[[#This Row],[% 
of Total Pop]]*J185,7)</f>
        <v>1.552E-4</v>
      </c>
    </row>
    <row r="186" spans="1:11" ht="15.6" x14ac:dyDescent="0.3">
      <c r="A186" s="6" t="s">
        <v>188</v>
      </c>
      <c r="B186" s="9">
        <f>WhiteCollarEmployeesByOccupationalSeries[[#This Row],[Male Employees]]+WhiteCollarEmployeesByOccupationalSeries[[#This Row],[Female Employees]]</f>
        <v>933</v>
      </c>
      <c r="C186" s="13">
        <f>WhiteCollarEmployeesByOccupationalSeries[[#This Row],[Total Employees]]/$B$334</f>
        <v>5.2031544611890964E-4</v>
      </c>
      <c r="D186" s="9">
        <v>616</v>
      </c>
      <c r="E186" s="9">
        <v>317</v>
      </c>
      <c r="F186" s="11">
        <f>WhiteCollarEmployeesByOccupationalSeries[[#This Row],[Female Employees]]/WhiteCollarEmployeesByOccupationalSeries[[#This Row],[Total Employees]]</f>
        <v>0.33976420150053588</v>
      </c>
      <c r="G186" s="15">
        <f>((WhiteCollarEmployeesByOccupationalSeries[[#This Row],[Male Employees]]*WhiteCollarEmployeesByOccupationalSeries[[#This Row],[Male
Average Salary]])+(E186*WhiteCollarEmployeesByOccupationalSeries[[#This Row],[Female
Average Salary]]))/WhiteCollarEmployeesByOccupationalSeries[[#This Row],[Total Employees]]</f>
        <v>121879.18863879937</v>
      </c>
      <c r="H186" s="15">
        <v>124380.11038961</v>
      </c>
      <c r="I186" s="15">
        <v>117019.35331230301</v>
      </c>
      <c r="J186" s="11">
        <f>ROUND(WhiteCollarEmployeesByOccupationalSeries[[#This Row],[Female
Average Salary]]/WhiteCollarEmployeesByOccupationalSeries[[#This Row],[Male
Average Salary]],3)</f>
        <v>0.94099999999999995</v>
      </c>
      <c r="K186" s="16">
        <f>ROUND(WhiteCollarEmployeesByOccupationalSeries[[#This Row],[% 
of Total Pop]]*J186,7)</f>
        <v>4.8959999999999997E-4</v>
      </c>
    </row>
    <row r="187" spans="1:11" ht="15.6" x14ac:dyDescent="0.3">
      <c r="A187" s="6" t="s">
        <v>189</v>
      </c>
      <c r="B187" s="9">
        <f>WhiteCollarEmployeesByOccupationalSeries[[#This Row],[Male Employees]]+WhiteCollarEmployeesByOccupationalSeries[[#This Row],[Female Employees]]</f>
        <v>1096</v>
      </c>
      <c r="C187" s="13">
        <f>WhiteCollarEmployeesByOccupationalSeries[[#This Row],[Total Employees]]/$B$334</f>
        <v>6.1121728718791532E-4</v>
      </c>
      <c r="D187" s="9">
        <v>936</v>
      </c>
      <c r="E187" s="9">
        <v>160</v>
      </c>
      <c r="F187" s="11">
        <f>WhiteCollarEmployeesByOccupationalSeries[[#This Row],[Female Employees]]/WhiteCollarEmployeesByOccupationalSeries[[#This Row],[Total Employees]]</f>
        <v>0.145985401459854</v>
      </c>
      <c r="G187" s="15">
        <f>((WhiteCollarEmployeesByOccupationalSeries[[#This Row],[Male Employees]]*WhiteCollarEmployeesByOccupationalSeries[[#This Row],[Male
Average Salary]])+(E187*WhiteCollarEmployeesByOccupationalSeries[[#This Row],[Female
Average Salary]]))/WhiteCollarEmployeesByOccupationalSeries[[#This Row],[Total Employees]]</f>
        <v>76450.903284671309</v>
      </c>
      <c r="H187" s="15">
        <v>76670.082264957004</v>
      </c>
      <c r="I187" s="15">
        <v>75168.706250000003</v>
      </c>
      <c r="J187" s="11">
        <f>ROUND(WhiteCollarEmployeesByOccupationalSeries[[#This Row],[Female
Average Salary]]/WhiteCollarEmployeesByOccupationalSeries[[#This Row],[Male
Average Salary]],3)</f>
        <v>0.98</v>
      </c>
      <c r="K187" s="16">
        <f>ROUND(WhiteCollarEmployeesByOccupationalSeries[[#This Row],[% 
of Total Pop]]*J187,7)</f>
        <v>5.9900000000000003E-4</v>
      </c>
    </row>
    <row r="188" spans="1:11" ht="15.6" x14ac:dyDescent="0.3">
      <c r="A188" s="6" t="s">
        <v>190</v>
      </c>
      <c r="B188" s="9">
        <f>WhiteCollarEmployeesByOccupationalSeries[[#This Row],[Male Employees]]+WhiteCollarEmployeesByOccupationalSeries[[#This Row],[Female Employees]]</f>
        <v>940</v>
      </c>
      <c r="C188" s="13">
        <f>WhiteCollarEmployeesByOccupationalSeries[[#This Row],[Total Employees]]/$B$334</f>
        <v>5.2421920616481789E-4</v>
      </c>
      <c r="D188" s="9">
        <v>680</v>
      </c>
      <c r="E188" s="9">
        <v>260</v>
      </c>
      <c r="F188" s="11">
        <f>WhiteCollarEmployeesByOccupationalSeries[[#This Row],[Female Employees]]/WhiteCollarEmployeesByOccupationalSeries[[#This Row],[Total Employees]]</f>
        <v>0.27659574468085107</v>
      </c>
      <c r="G188" s="15">
        <f>((WhiteCollarEmployeesByOccupationalSeries[[#This Row],[Male Employees]]*WhiteCollarEmployeesByOccupationalSeries[[#This Row],[Male
Average Salary]])+(E188*WhiteCollarEmployeesByOccupationalSeries[[#This Row],[Female
Average Salary]]))/WhiteCollarEmployeesByOccupationalSeries[[#This Row],[Total Employees]]</f>
        <v>110614.65531914891</v>
      </c>
      <c r="H188" s="15">
        <v>112522.936764706</v>
      </c>
      <c r="I188" s="15">
        <v>105623.76538461501</v>
      </c>
      <c r="J188" s="11">
        <f>ROUND(WhiteCollarEmployeesByOccupationalSeries[[#This Row],[Female
Average Salary]]/WhiteCollarEmployeesByOccupationalSeries[[#This Row],[Male
Average Salary]],3)</f>
        <v>0.93899999999999995</v>
      </c>
      <c r="K188" s="16">
        <f>ROUND(WhiteCollarEmployeesByOccupationalSeries[[#This Row],[% 
of Total Pop]]*J188,7)</f>
        <v>4.9220000000000004E-4</v>
      </c>
    </row>
    <row r="189" spans="1:11" ht="15.6" x14ac:dyDescent="0.3">
      <c r="A189" s="6" t="s">
        <v>191</v>
      </c>
      <c r="B189" s="9">
        <f>WhiteCollarEmployeesByOccupationalSeries[[#This Row],[Male Employees]]+WhiteCollarEmployeesByOccupationalSeries[[#This Row],[Female Employees]]</f>
        <v>265</v>
      </c>
      <c r="C189" s="13">
        <f>WhiteCollarEmployeesByOccupationalSeries[[#This Row],[Total Employees]]/$B$334</f>
        <v>1.4778520173795397E-4</v>
      </c>
      <c r="D189" s="9">
        <v>171</v>
      </c>
      <c r="E189" s="9">
        <v>94</v>
      </c>
      <c r="F189" s="11">
        <f>WhiteCollarEmployeesByOccupationalSeries[[#This Row],[Female Employees]]/WhiteCollarEmployeesByOccupationalSeries[[#This Row],[Total Employees]]</f>
        <v>0.35471698113207545</v>
      </c>
      <c r="G189" s="15">
        <f>((WhiteCollarEmployeesByOccupationalSeries[[#This Row],[Male Employees]]*WhiteCollarEmployeesByOccupationalSeries[[#This Row],[Male
Average Salary]])+(E189*WhiteCollarEmployeesByOccupationalSeries[[#This Row],[Female
Average Salary]]))/WhiteCollarEmployeesByOccupationalSeries[[#This Row],[Total Employees]]</f>
        <v>49622.755627081118</v>
      </c>
      <c r="H189" s="15">
        <v>51386.241176470998</v>
      </c>
      <c r="I189" s="15">
        <v>46414.712765957003</v>
      </c>
      <c r="J189" s="11">
        <f>ROUND(WhiteCollarEmployeesByOccupationalSeries[[#This Row],[Female
Average Salary]]/WhiteCollarEmployeesByOccupationalSeries[[#This Row],[Male
Average Salary]],3)</f>
        <v>0.90300000000000002</v>
      </c>
      <c r="K189" s="16">
        <f>ROUND(WhiteCollarEmployeesByOccupationalSeries[[#This Row],[% 
of Total Pop]]*J189,7)</f>
        <v>1.3349999999999999E-4</v>
      </c>
    </row>
    <row r="190" spans="1:11" ht="15.6" x14ac:dyDescent="0.3">
      <c r="A190" s="6" t="s">
        <v>192</v>
      </c>
      <c r="B190" s="9">
        <f>WhiteCollarEmployeesByOccupationalSeries[[#This Row],[Male Employees]]+WhiteCollarEmployeesByOccupationalSeries[[#This Row],[Female Employees]]</f>
        <v>7623</v>
      </c>
      <c r="C190" s="13">
        <f>WhiteCollarEmployeesByOccupationalSeries[[#This Row],[Total Employees]]/$B$334</f>
        <v>4.2511946899940495E-3</v>
      </c>
      <c r="D190" s="9">
        <v>2347</v>
      </c>
      <c r="E190" s="9">
        <v>5276</v>
      </c>
      <c r="F190" s="11">
        <f>WhiteCollarEmployeesByOccupationalSeries[[#This Row],[Female Employees]]/WhiteCollarEmployeesByOccupationalSeries[[#This Row],[Total Employees]]</f>
        <v>0.69211596484323756</v>
      </c>
      <c r="G190" s="15">
        <f>((WhiteCollarEmployeesByOccupationalSeries[[#This Row],[Male Employees]]*WhiteCollarEmployeesByOccupationalSeries[[#This Row],[Male
Average Salary]])+(E190*WhiteCollarEmployeesByOccupationalSeries[[#This Row],[Female
Average Salary]]))/WhiteCollarEmployeesByOccupationalSeries[[#This Row],[Total Employees]]</f>
        <v>70646.77153369131</v>
      </c>
      <c r="H190" s="15">
        <v>70065.917732310001</v>
      </c>
      <c r="I190" s="15">
        <v>70905.161198558999</v>
      </c>
      <c r="J190" s="11">
        <f>ROUND(WhiteCollarEmployeesByOccupationalSeries[[#This Row],[Female
Average Salary]]/WhiteCollarEmployeesByOccupationalSeries[[#This Row],[Male
Average Salary]],3)</f>
        <v>1.012</v>
      </c>
      <c r="K190" s="16">
        <f>ROUND(WhiteCollarEmployeesByOccupationalSeries[[#This Row],[% 
of Total Pop]]*J190,7)</f>
        <v>4.3021999999999999E-3</v>
      </c>
    </row>
    <row r="191" spans="1:11" ht="15.6" x14ac:dyDescent="0.3">
      <c r="A191" s="6" t="s">
        <v>193</v>
      </c>
      <c r="B191" s="9">
        <f>WhiteCollarEmployeesByOccupationalSeries[[#This Row],[Male Employees]]+WhiteCollarEmployeesByOccupationalSeries[[#This Row],[Female Employees]]</f>
        <v>37512</v>
      </c>
      <c r="C191" s="13">
        <f>WhiteCollarEmployeesByOccupationalSeries[[#This Row],[Total Employees]]/$B$334</f>
        <v>2.0919692406015582E-2</v>
      </c>
      <c r="D191" s="9">
        <v>18604</v>
      </c>
      <c r="E191" s="9">
        <v>18908</v>
      </c>
      <c r="F191" s="11">
        <f>WhiteCollarEmployeesByOccupationalSeries[[#This Row],[Female Employees]]/WhiteCollarEmployeesByOccupationalSeries[[#This Row],[Total Employees]]</f>
        <v>0.50405203668159526</v>
      </c>
      <c r="G191" s="15">
        <f>((WhiteCollarEmployeesByOccupationalSeries[[#This Row],[Male Employees]]*WhiteCollarEmployeesByOccupationalSeries[[#This Row],[Male
Average Salary]])+(E191*WhiteCollarEmployeesByOccupationalSeries[[#This Row],[Female
Average Salary]]))/WhiteCollarEmployeesByOccupationalSeries[[#This Row],[Total Employees]]</f>
        <v>154705.23909515556</v>
      </c>
      <c r="H191" s="15">
        <v>157447.13040423699</v>
      </c>
      <c r="I191" s="15">
        <v>152007.43150502699</v>
      </c>
      <c r="J191" s="11">
        <f>ROUND(WhiteCollarEmployeesByOccupationalSeries[[#This Row],[Female
Average Salary]]/WhiteCollarEmployeesByOccupationalSeries[[#This Row],[Male
Average Salary]],3)</f>
        <v>0.96499999999999997</v>
      </c>
      <c r="K191" s="16">
        <f>ROUND(WhiteCollarEmployeesByOccupationalSeries[[#This Row],[% 
of Total Pop]]*J191,7)</f>
        <v>2.0187500000000001E-2</v>
      </c>
    </row>
    <row r="192" spans="1:11" ht="15.6" x14ac:dyDescent="0.3">
      <c r="A192" s="6" t="s">
        <v>194</v>
      </c>
      <c r="B192" s="9">
        <f>WhiteCollarEmployeesByOccupationalSeries[[#This Row],[Male Employees]]+WhiteCollarEmployeesByOccupationalSeries[[#This Row],[Female Employees]]</f>
        <v>3113</v>
      </c>
      <c r="C192" s="13">
        <f>WhiteCollarEmployeesByOccupationalSeries[[#This Row],[Total Employees]]/$B$334</f>
        <v>1.7360578604160403E-3</v>
      </c>
      <c r="D192" s="9">
        <v>1280</v>
      </c>
      <c r="E192" s="9">
        <v>1833</v>
      </c>
      <c r="F192" s="11">
        <f>WhiteCollarEmployeesByOccupationalSeries[[#This Row],[Female Employees]]/WhiteCollarEmployeesByOccupationalSeries[[#This Row],[Total Employees]]</f>
        <v>0.58882107292001284</v>
      </c>
      <c r="G192" s="15">
        <f>((WhiteCollarEmployeesByOccupationalSeries[[#This Row],[Male Employees]]*WhiteCollarEmployeesByOccupationalSeries[[#This Row],[Male
Average Salary]])+(E192*WhiteCollarEmployeesByOccupationalSeries[[#This Row],[Female
Average Salary]]))/WhiteCollarEmployeesByOccupationalSeries[[#This Row],[Total Employees]]</f>
        <v>113333.16639897219</v>
      </c>
      <c r="H192" s="15">
        <v>116299.23281250001</v>
      </c>
      <c r="I192" s="15">
        <v>111261.936170213</v>
      </c>
      <c r="J192" s="11">
        <f>ROUND(WhiteCollarEmployeesByOccupationalSeries[[#This Row],[Female
Average Salary]]/WhiteCollarEmployeesByOccupationalSeries[[#This Row],[Male
Average Salary]],3)</f>
        <v>0.95699999999999996</v>
      </c>
      <c r="K192" s="16">
        <f>ROUND(WhiteCollarEmployeesByOccupationalSeries[[#This Row],[% 
of Total Pop]]*J192,7)</f>
        <v>1.6613999999999999E-3</v>
      </c>
    </row>
    <row r="193" spans="1:11" ht="15.6" x14ac:dyDescent="0.3">
      <c r="A193" s="6" t="s">
        <v>195</v>
      </c>
      <c r="B193" s="9">
        <f>WhiteCollarEmployeesByOccupationalSeries[[#This Row],[Male Employees]]+WhiteCollarEmployeesByOccupationalSeries[[#This Row],[Female Employees]]</f>
        <v>1487</v>
      </c>
      <c r="C193" s="13">
        <f>WhiteCollarEmployeesByOccupationalSeries[[#This Row],[Total Employees]]/$B$334</f>
        <v>8.2927016975221717E-4</v>
      </c>
      <c r="D193" s="9">
        <v>874</v>
      </c>
      <c r="E193" s="9">
        <v>613</v>
      </c>
      <c r="F193" s="11">
        <f>WhiteCollarEmployeesByOccupationalSeries[[#This Row],[Female Employees]]/WhiteCollarEmployeesByOccupationalSeries[[#This Row],[Total Employees]]</f>
        <v>0.41223940820443844</v>
      </c>
      <c r="G193" s="15">
        <f>((WhiteCollarEmployeesByOccupationalSeries[[#This Row],[Male Employees]]*WhiteCollarEmployeesByOccupationalSeries[[#This Row],[Male
Average Salary]])+(E193*WhiteCollarEmployeesByOccupationalSeries[[#This Row],[Female
Average Salary]]))/WhiteCollarEmployeesByOccupationalSeries[[#This Row],[Total Employees]]</f>
        <v>185860.46354194946</v>
      </c>
      <c r="H193" s="15">
        <v>185828.27415458899</v>
      </c>
      <c r="I193" s="15">
        <v>185906.358361775</v>
      </c>
      <c r="J193" s="11">
        <f>ROUND(WhiteCollarEmployeesByOccupationalSeries[[#This Row],[Female
Average Salary]]/WhiteCollarEmployeesByOccupationalSeries[[#This Row],[Male
Average Salary]],3)</f>
        <v>1</v>
      </c>
      <c r="K193" s="16">
        <f>ROUND(WhiteCollarEmployeesByOccupationalSeries[[#This Row],[% 
of Total Pop]]*J193,7)</f>
        <v>8.2930000000000005E-4</v>
      </c>
    </row>
    <row r="194" spans="1:11" ht="15.6" x14ac:dyDescent="0.3">
      <c r="A194" s="6" t="s">
        <v>196</v>
      </c>
      <c r="B194" s="9">
        <f>WhiteCollarEmployeesByOccupationalSeries[[#This Row],[Male Employees]]+WhiteCollarEmployeesByOccupationalSeries[[#This Row],[Female Employees]]</f>
        <v>5643</v>
      </c>
      <c r="C194" s="13">
        <f>WhiteCollarEmployeesByOccupationalSeries[[#This Row],[Total Employees]]/$B$334</f>
        <v>3.1469882770085822E-3</v>
      </c>
      <c r="D194" s="9">
        <v>1200</v>
      </c>
      <c r="E194" s="9">
        <v>4443</v>
      </c>
      <c r="F194" s="11">
        <f>WhiteCollarEmployeesByOccupationalSeries[[#This Row],[Female Employees]]/WhiteCollarEmployeesByOccupationalSeries[[#This Row],[Total Employees]]</f>
        <v>0.78734715576820835</v>
      </c>
      <c r="G194" s="15">
        <f>((WhiteCollarEmployeesByOccupationalSeries[[#This Row],[Male Employees]]*WhiteCollarEmployeesByOccupationalSeries[[#This Row],[Male
Average Salary]])+(E194*WhiteCollarEmployeesByOccupationalSeries[[#This Row],[Female
Average Salary]]))/WhiteCollarEmployeesByOccupationalSeries[[#This Row],[Total Employees]]</f>
        <v>89826.829316524163</v>
      </c>
      <c r="H194" s="15">
        <v>91409.324999999997</v>
      </c>
      <c r="I194" s="15">
        <v>89399.416572843998</v>
      </c>
      <c r="J194" s="11">
        <f>ROUND(WhiteCollarEmployeesByOccupationalSeries[[#This Row],[Female
Average Salary]]/WhiteCollarEmployeesByOccupationalSeries[[#This Row],[Male
Average Salary]],3)</f>
        <v>0.97799999999999998</v>
      </c>
      <c r="K194" s="16">
        <f>ROUND(WhiteCollarEmployeesByOccupationalSeries[[#This Row],[% 
of Total Pop]]*J194,7)</f>
        <v>3.0777999999999999E-3</v>
      </c>
    </row>
    <row r="195" spans="1:11" ht="15.6" x14ac:dyDescent="0.3">
      <c r="A195" s="6" t="s">
        <v>197</v>
      </c>
      <c r="B195" s="9">
        <f>WhiteCollarEmployeesByOccupationalSeries[[#This Row],[Male Employees]]+WhiteCollarEmployeesByOccupationalSeries[[#This Row],[Female Employees]]</f>
        <v>28242</v>
      </c>
      <c r="C195" s="13">
        <f>WhiteCollarEmployeesByOccupationalSeries[[#This Row],[Total Employees]]/$B$334</f>
        <v>1.5749998745219984E-2</v>
      </c>
      <c r="D195" s="9">
        <v>8170</v>
      </c>
      <c r="E195" s="9">
        <v>20072</v>
      </c>
      <c r="F195" s="11">
        <f>WhiteCollarEmployeesByOccupationalSeries[[#This Row],[Female Employees]]/WhiteCollarEmployeesByOccupationalSeries[[#This Row],[Total Employees]]</f>
        <v>0.71071453863040857</v>
      </c>
      <c r="G195" s="15">
        <f>((WhiteCollarEmployeesByOccupationalSeries[[#This Row],[Male Employees]]*WhiteCollarEmployeesByOccupationalSeries[[#This Row],[Male
Average Salary]])+(E195*WhiteCollarEmployeesByOccupationalSeries[[#This Row],[Female
Average Salary]]))/WhiteCollarEmployeesByOccupationalSeries[[#This Row],[Total Employees]]</f>
        <v>55294.8914177837</v>
      </c>
      <c r="H195" s="15">
        <v>55301.027053495003</v>
      </c>
      <c r="I195" s="15">
        <v>55292.394001294997</v>
      </c>
      <c r="J195" s="11">
        <f>ROUND(WhiteCollarEmployeesByOccupationalSeries[[#This Row],[Female
Average Salary]]/WhiteCollarEmployeesByOccupationalSeries[[#This Row],[Male
Average Salary]],3)</f>
        <v>1</v>
      </c>
      <c r="K195" s="16">
        <f>ROUND(WhiteCollarEmployeesByOccupationalSeries[[#This Row],[% 
of Total Pop]]*J195,7)</f>
        <v>1.575E-2</v>
      </c>
    </row>
    <row r="196" spans="1:11" ht="15.6" x14ac:dyDescent="0.3">
      <c r="A196" s="6" t="s">
        <v>198</v>
      </c>
      <c r="B196" s="9">
        <f>WhiteCollarEmployeesByOccupationalSeries[[#This Row],[Male Employees]]+WhiteCollarEmployeesByOccupationalSeries[[#This Row],[Female Employees]]</f>
        <v>1973</v>
      </c>
      <c r="C196" s="13">
        <f>WhiteCollarEmployeesByOccupationalSeries[[#This Row],[Total Employees]]/$B$334</f>
        <v>1.1003026529395592E-3</v>
      </c>
      <c r="D196" s="9">
        <v>668</v>
      </c>
      <c r="E196" s="9">
        <v>1305</v>
      </c>
      <c r="F196" s="11">
        <f>WhiteCollarEmployeesByOccupationalSeries[[#This Row],[Female Employees]]/WhiteCollarEmployeesByOccupationalSeries[[#This Row],[Total Employees]]</f>
        <v>0.6614292954891029</v>
      </c>
      <c r="G196" s="15">
        <f>((WhiteCollarEmployeesByOccupationalSeries[[#This Row],[Male Employees]]*WhiteCollarEmployeesByOccupationalSeries[[#This Row],[Male
Average Salary]])+(E196*WhiteCollarEmployeesByOccupationalSeries[[#This Row],[Female
Average Salary]]))/WhiteCollarEmployeesByOccupationalSeries[[#This Row],[Total Employees]]</f>
        <v>60862.021977203243</v>
      </c>
      <c r="H196" s="15">
        <v>59451.140929535002</v>
      </c>
      <c r="I196" s="15">
        <v>61584.220092025003</v>
      </c>
      <c r="J196" s="11">
        <f>ROUND(WhiteCollarEmployeesByOccupationalSeries[[#This Row],[Female
Average Salary]]/WhiteCollarEmployeesByOccupationalSeries[[#This Row],[Male
Average Salary]],3)</f>
        <v>1.036</v>
      </c>
      <c r="K196" s="16">
        <f>ROUND(WhiteCollarEmployeesByOccupationalSeries[[#This Row],[% 
of Total Pop]]*J196,7)</f>
        <v>1.1398999999999999E-3</v>
      </c>
    </row>
    <row r="197" spans="1:11" ht="15.6" x14ac:dyDescent="0.3">
      <c r="A197" s="6" t="s">
        <v>199</v>
      </c>
      <c r="B197" s="9">
        <f>WhiteCollarEmployeesByOccupationalSeries[[#This Row],[Male Employees]]+WhiteCollarEmployeesByOccupationalSeries[[#This Row],[Female Employees]]</f>
        <v>186</v>
      </c>
      <c r="C197" s="13">
        <f>WhiteCollarEmployeesByOccupationalSeries[[#This Row],[Total Employees]]/$B$334</f>
        <v>1.0372848121984694E-4</v>
      </c>
      <c r="D197" s="9">
        <v>59</v>
      </c>
      <c r="E197" s="9">
        <v>127</v>
      </c>
      <c r="F197" s="11">
        <f>WhiteCollarEmployeesByOccupationalSeries[[#This Row],[Female Employees]]/WhiteCollarEmployeesByOccupationalSeries[[#This Row],[Total Employees]]</f>
        <v>0.68279569892473113</v>
      </c>
      <c r="G197" s="15">
        <f>((WhiteCollarEmployeesByOccupationalSeries[[#This Row],[Male Employees]]*WhiteCollarEmployeesByOccupationalSeries[[#This Row],[Male
Average Salary]])+(E197*WhiteCollarEmployeesByOccupationalSeries[[#This Row],[Female
Average Salary]]))/WhiteCollarEmployeesByOccupationalSeries[[#This Row],[Total Employees]]</f>
        <v>69474.747311827843</v>
      </c>
      <c r="H197" s="15">
        <v>68724.203389831004</v>
      </c>
      <c r="I197" s="15">
        <v>69823.425196850003</v>
      </c>
      <c r="J197" s="11">
        <f>ROUND(WhiteCollarEmployeesByOccupationalSeries[[#This Row],[Female
Average Salary]]/WhiteCollarEmployeesByOccupationalSeries[[#This Row],[Male
Average Salary]],3)</f>
        <v>1.016</v>
      </c>
      <c r="K197" s="16">
        <f>ROUND(WhiteCollarEmployeesByOccupationalSeries[[#This Row],[% 
of Total Pop]]*J197,7)</f>
        <v>1.054E-4</v>
      </c>
    </row>
    <row r="198" spans="1:11" ht="15.6" x14ac:dyDescent="0.3">
      <c r="A198" s="6" t="s">
        <v>200</v>
      </c>
      <c r="B198" s="9">
        <f>WhiteCollarEmployeesByOccupationalSeries[[#This Row],[Male Employees]]+WhiteCollarEmployeesByOccupationalSeries[[#This Row],[Female Employees]]</f>
        <v>1522</v>
      </c>
      <c r="C198" s="13">
        <f>WhiteCollarEmployeesByOccupationalSeries[[#This Row],[Total Employees]]/$B$334</f>
        <v>8.4878896998175828E-4</v>
      </c>
      <c r="D198" s="9">
        <v>663</v>
      </c>
      <c r="E198" s="9">
        <v>859</v>
      </c>
      <c r="F198" s="11">
        <f>WhiteCollarEmployeesByOccupationalSeries[[#This Row],[Female Employees]]/WhiteCollarEmployeesByOccupationalSeries[[#This Row],[Total Employees]]</f>
        <v>0.56438896189224708</v>
      </c>
      <c r="G198" s="15">
        <f>((WhiteCollarEmployeesByOccupationalSeries[[#This Row],[Male Employees]]*WhiteCollarEmployeesByOccupationalSeries[[#This Row],[Male
Average Salary]])+(E198*WhiteCollarEmployeesByOccupationalSeries[[#This Row],[Female
Average Salary]]))/WhiteCollarEmployeesByOccupationalSeries[[#This Row],[Total Employees]]</f>
        <v>84224.561103810745</v>
      </c>
      <c r="H198" s="15">
        <v>83072.885369531999</v>
      </c>
      <c r="I198" s="15">
        <v>85113.456344587001</v>
      </c>
      <c r="J198" s="11">
        <f>ROUND(WhiteCollarEmployeesByOccupationalSeries[[#This Row],[Female
Average Salary]]/WhiteCollarEmployeesByOccupationalSeries[[#This Row],[Male
Average Salary]],3)</f>
        <v>1.0249999999999999</v>
      </c>
      <c r="K198" s="16">
        <f>ROUND(WhiteCollarEmployeesByOccupationalSeries[[#This Row],[% 
of Total Pop]]*J198,7)</f>
        <v>8.7000000000000001E-4</v>
      </c>
    </row>
    <row r="199" spans="1:11" ht="15.6" x14ac:dyDescent="0.3">
      <c r="A199" s="6" t="s">
        <v>201</v>
      </c>
      <c r="B199" s="9">
        <f>WhiteCollarEmployeesByOccupationalSeries[[#This Row],[Male Employees]]+WhiteCollarEmployeesByOccupationalSeries[[#This Row],[Female Employees]]</f>
        <v>4859</v>
      </c>
      <c r="C199" s="13">
        <f>WhiteCollarEmployeesByOccupationalSeries[[#This Row],[Total Employees]]/$B$334</f>
        <v>2.7097671518668616E-3</v>
      </c>
      <c r="D199" s="9">
        <v>955</v>
      </c>
      <c r="E199" s="9">
        <v>3904</v>
      </c>
      <c r="F199" s="11">
        <f>WhiteCollarEmployeesByOccupationalSeries[[#This Row],[Female Employees]]/WhiteCollarEmployeesByOccupationalSeries[[#This Row],[Total Employees]]</f>
        <v>0.80345750154352746</v>
      </c>
      <c r="G199" s="15">
        <f>((WhiteCollarEmployeesByOccupationalSeries[[#This Row],[Male Employees]]*WhiteCollarEmployeesByOccupationalSeries[[#This Row],[Male
Average Salary]])+(E199*WhiteCollarEmployeesByOccupationalSeries[[#This Row],[Female
Average Salary]]))/WhiteCollarEmployeesByOccupationalSeries[[#This Row],[Total Employees]]</f>
        <v>58382.230911710009</v>
      </c>
      <c r="H199" s="15">
        <v>58074.153926701998</v>
      </c>
      <c r="I199" s="15">
        <v>58457.592981556998</v>
      </c>
      <c r="J199" s="11">
        <f>ROUND(WhiteCollarEmployeesByOccupationalSeries[[#This Row],[Female
Average Salary]]/WhiteCollarEmployeesByOccupationalSeries[[#This Row],[Male
Average Salary]],3)</f>
        <v>1.0069999999999999</v>
      </c>
      <c r="K199" s="16">
        <f>ROUND(WhiteCollarEmployeesByOccupationalSeries[[#This Row],[% 
of Total Pop]]*J199,7)</f>
        <v>2.7287000000000001E-3</v>
      </c>
    </row>
    <row r="200" spans="1:11" ht="15.6" x14ac:dyDescent="0.3">
      <c r="A200" s="6" t="s">
        <v>202</v>
      </c>
      <c r="B200" s="9">
        <f>WhiteCollarEmployeesByOccupationalSeries[[#This Row],[Male Employees]]+WhiteCollarEmployeesByOccupationalSeries[[#This Row],[Female Employees]]</f>
        <v>387</v>
      </c>
      <c r="C200" s="13">
        <f>WhiteCollarEmployeesByOccupationalSeries[[#This Row],[Total Employees]]/$B$334</f>
        <v>2.1582216253806862E-4</v>
      </c>
      <c r="D200" s="9">
        <v>191</v>
      </c>
      <c r="E200" s="9">
        <v>196</v>
      </c>
      <c r="F200" s="11">
        <f>WhiteCollarEmployeesByOccupationalSeries[[#This Row],[Female Employees]]/WhiteCollarEmployeesByOccupationalSeries[[#This Row],[Total Employees]]</f>
        <v>0.50645994832041341</v>
      </c>
      <c r="G200" s="15">
        <f>((WhiteCollarEmployeesByOccupationalSeries[[#This Row],[Male Employees]]*WhiteCollarEmployeesByOccupationalSeries[[#This Row],[Male
Average Salary]])+(E200*WhiteCollarEmployeesByOccupationalSeries[[#This Row],[Female
Average Salary]]))/WhiteCollarEmployeesByOccupationalSeries[[#This Row],[Total Employees]]</f>
        <v>126684.35142118846</v>
      </c>
      <c r="H200" s="15">
        <v>132254.445026178</v>
      </c>
      <c r="I200" s="15">
        <v>121256.352040816</v>
      </c>
      <c r="J200" s="11">
        <f>ROUND(WhiteCollarEmployeesByOccupationalSeries[[#This Row],[Female
Average Salary]]/WhiteCollarEmployeesByOccupationalSeries[[#This Row],[Male
Average Salary]],3)</f>
        <v>0.91700000000000004</v>
      </c>
      <c r="K200" s="16">
        <f>ROUND(WhiteCollarEmployeesByOccupationalSeries[[#This Row],[% 
of Total Pop]]*J200,7)</f>
        <v>1.9790000000000001E-4</v>
      </c>
    </row>
    <row r="201" spans="1:11" ht="15.6" x14ac:dyDescent="0.3">
      <c r="A201" s="6" t="s">
        <v>203</v>
      </c>
      <c r="B201" s="9">
        <f>WhiteCollarEmployeesByOccupationalSeries[[#This Row],[Male Employees]]+WhiteCollarEmployeesByOccupationalSeries[[#This Row],[Female Employees]]</f>
        <v>1170</v>
      </c>
      <c r="C201" s="13">
        <f>WhiteCollarEmployeesByOccupationalSeries[[#This Row],[Total Employees]]/$B$334</f>
        <v>6.524856076732307E-4</v>
      </c>
      <c r="D201" s="9">
        <v>451</v>
      </c>
      <c r="E201" s="9">
        <v>719</v>
      </c>
      <c r="F201" s="11">
        <f>WhiteCollarEmployeesByOccupationalSeries[[#This Row],[Female Employees]]/WhiteCollarEmployeesByOccupationalSeries[[#This Row],[Total Employees]]</f>
        <v>0.61452991452991457</v>
      </c>
      <c r="G201" s="15">
        <f>((WhiteCollarEmployeesByOccupationalSeries[[#This Row],[Male Employees]]*WhiteCollarEmployeesByOccupationalSeries[[#This Row],[Male
Average Salary]])+(E201*WhiteCollarEmployeesByOccupationalSeries[[#This Row],[Female
Average Salary]]))/WhiteCollarEmployeesByOccupationalSeries[[#This Row],[Total Employees]]</f>
        <v>98190.924786324424</v>
      </c>
      <c r="H201" s="15">
        <v>98819.197339246006</v>
      </c>
      <c r="I201" s="15">
        <v>97796.834492349997</v>
      </c>
      <c r="J201" s="11">
        <f>ROUND(WhiteCollarEmployeesByOccupationalSeries[[#This Row],[Female
Average Salary]]/WhiteCollarEmployeesByOccupationalSeries[[#This Row],[Male
Average Salary]],3)</f>
        <v>0.99</v>
      </c>
      <c r="K201" s="16">
        <f>ROUND(WhiteCollarEmployeesByOccupationalSeries[[#This Row],[% 
of Total Pop]]*J201,7)</f>
        <v>6.4599999999999998E-4</v>
      </c>
    </row>
    <row r="202" spans="1:11" ht="15.6" x14ac:dyDescent="0.3">
      <c r="A202" s="6" t="s">
        <v>204</v>
      </c>
      <c r="B202" s="9">
        <f>WhiteCollarEmployeesByOccupationalSeries[[#This Row],[Male Employees]]+WhiteCollarEmployeesByOccupationalSeries[[#This Row],[Female Employees]]</f>
        <v>307</v>
      </c>
      <c r="C202" s="13">
        <f>WhiteCollarEmployeesByOccupationalSeries[[#This Row],[Total Employees]]/$B$334</f>
        <v>1.7120776201340329E-4</v>
      </c>
      <c r="D202" s="9">
        <v>124</v>
      </c>
      <c r="E202" s="9">
        <v>183</v>
      </c>
      <c r="F202" s="11">
        <f>WhiteCollarEmployeesByOccupationalSeries[[#This Row],[Female Employees]]/WhiteCollarEmployeesByOccupationalSeries[[#This Row],[Total Employees]]</f>
        <v>0.59609120521172643</v>
      </c>
      <c r="G202" s="15">
        <f>((WhiteCollarEmployeesByOccupationalSeries[[#This Row],[Male Employees]]*WhiteCollarEmployeesByOccupationalSeries[[#This Row],[Male
Average Salary]])+(E202*WhiteCollarEmployeesByOccupationalSeries[[#This Row],[Female
Average Salary]]))/WhiteCollarEmployeesByOccupationalSeries[[#This Row],[Total Employees]]</f>
        <v>81124.612377850208</v>
      </c>
      <c r="H202" s="15">
        <v>78155.870967741997</v>
      </c>
      <c r="I202" s="15">
        <v>83136.218579235006</v>
      </c>
      <c r="J202" s="11">
        <f>ROUND(WhiteCollarEmployeesByOccupationalSeries[[#This Row],[Female
Average Salary]]/WhiteCollarEmployeesByOccupationalSeries[[#This Row],[Male
Average Salary]],3)</f>
        <v>1.0640000000000001</v>
      </c>
      <c r="K202" s="16">
        <f>ROUND(WhiteCollarEmployeesByOccupationalSeries[[#This Row],[% 
of Total Pop]]*J202,7)</f>
        <v>1.8220000000000001E-4</v>
      </c>
    </row>
    <row r="203" spans="1:11" ht="15.6" x14ac:dyDescent="0.3">
      <c r="A203" s="6" t="s">
        <v>205</v>
      </c>
      <c r="B203" s="9">
        <f>WhiteCollarEmployeesByOccupationalSeries[[#This Row],[Male Employees]]+WhiteCollarEmployeesByOccupationalSeries[[#This Row],[Female Employees]]</f>
        <v>15263</v>
      </c>
      <c r="C203" s="13">
        <f>WhiteCollarEmployeesByOccupationalSeries[[#This Row],[Total Employees]]/$B$334</f>
        <v>8.5118699400995902E-3</v>
      </c>
      <c r="D203" s="9">
        <v>7524</v>
      </c>
      <c r="E203" s="9">
        <v>7739</v>
      </c>
      <c r="F203" s="11">
        <f>WhiteCollarEmployeesByOccupationalSeries[[#This Row],[Female Employees]]/WhiteCollarEmployeesByOccupationalSeries[[#This Row],[Total Employees]]</f>
        <v>0.50704317630872042</v>
      </c>
      <c r="G203" s="15">
        <f>((WhiteCollarEmployeesByOccupationalSeries[[#This Row],[Male Employees]]*WhiteCollarEmployeesByOccupationalSeries[[#This Row],[Male
Average Salary]])+(E203*WhiteCollarEmployeesByOccupationalSeries[[#This Row],[Female
Average Salary]]))/WhiteCollarEmployeesByOccupationalSeries[[#This Row],[Total Employees]]</f>
        <v>78419.206879560981</v>
      </c>
      <c r="H203" s="15">
        <v>79095.121607238005</v>
      </c>
      <c r="I203" s="15">
        <v>77762.069987063005</v>
      </c>
      <c r="J203" s="11">
        <f>ROUND(WhiteCollarEmployeesByOccupationalSeries[[#This Row],[Female
Average Salary]]/WhiteCollarEmployeesByOccupationalSeries[[#This Row],[Male
Average Salary]],3)</f>
        <v>0.98299999999999998</v>
      </c>
      <c r="K203" s="16">
        <f>ROUND(WhiteCollarEmployeesByOccupationalSeries[[#This Row],[% 
of Total Pop]]*J203,7)</f>
        <v>8.3672E-3</v>
      </c>
    </row>
    <row r="204" spans="1:11" ht="15.6" x14ac:dyDescent="0.3">
      <c r="A204" s="6" t="s">
        <v>206</v>
      </c>
      <c r="B204" s="9">
        <f>WhiteCollarEmployeesByOccupationalSeries[[#This Row],[Male Employees]]+WhiteCollarEmployeesByOccupationalSeries[[#This Row],[Female Employees]]</f>
        <v>1273</v>
      </c>
      <c r="C204" s="13">
        <f>WhiteCollarEmployeesByOccupationalSeries[[#This Row],[Total Employees]]/$B$334</f>
        <v>7.0992664834873737E-4</v>
      </c>
      <c r="D204" s="9">
        <v>463</v>
      </c>
      <c r="E204" s="9">
        <v>810</v>
      </c>
      <c r="F204" s="11">
        <f>WhiteCollarEmployeesByOccupationalSeries[[#This Row],[Female Employees]]/WhiteCollarEmployeesByOccupationalSeries[[#This Row],[Total Employees]]</f>
        <v>0.63629222309505107</v>
      </c>
      <c r="G204" s="15">
        <f>((WhiteCollarEmployeesByOccupationalSeries[[#This Row],[Male Employees]]*WhiteCollarEmployeesByOccupationalSeries[[#This Row],[Male
Average Salary]])+(E204*WhiteCollarEmployeesByOccupationalSeries[[#This Row],[Female
Average Salary]]))/WhiteCollarEmployeesByOccupationalSeries[[#This Row],[Total Employees]]</f>
        <v>56427.571701225046</v>
      </c>
      <c r="H204" s="15">
        <v>54284.093275487998</v>
      </c>
      <c r="I204" s="15">
        <v>57652.794554455002</v>
      </c>
      <c r="J204" s="11">
        <f>ROUND(WhiteCollarEmployeesByOccupationalSeries[[#This Row],[Female
Average Salary]]/WhiteCollarEmployeesByOccupationalSeries[[#This Row],[Male
Average Salary]],3)</f>
        <v>1.0620000000000001</v>
      </c>
      <c r="K204" s="16">
        <f>ROUND(WhiteCollarEmployeesByOccupationalSeries[[#This Row],[% 
of Total Pop]]*J204,7)</f>
        <v>7.5389999999999995E-4</v>
      </c>
    </row>
    <row r="205" spans="1:11" ht="15.6" x14ac:dyDescent="0.3">
      <c r="A205" s="6" t="s">
        <v>207</v>
      </c>
      <c r="B205" s="9">
        <f>WhiteCollarEmployeesByOccupationalSeries[[#This Row],[Male Employees]]+WhiteCollarEmployeesByOccupationalSeries[[#This Row],[Female Employees]]</f>
        <v>3403</v>
      </c>
      <c r="C205" s="13">
        <f>WhiteCollarEmployeesByOccupationalSeries[[#This Row],[Total Employees]]/$B$334</f>
        <v>1.8977850623179524E-3</v>
      </c>
      <c r="D205" s="9">
        <v>1428</v>
      </c>
      <c r="E205" s="9">
        <v>1975</v>
      </c>
      <c r="F205" s="11">
        <f>WhiteCollarEmployeesByOccupationalSeries[[#This Row],[Female Employees]]/WhiteCollarEmployeesByOccupationalSeries[[#This Row],[Total Employees]]</f>
        <v>0.58037026153394067</v>
      </c>
      <c r="G205" s="15">
        <f>((WhiteCollarEmployeesByOccupationalSeries[[#This Row],[Male Employees]]*WhiteCollarEmployeesByOccupationalSeries[[#This Row],[Male
Average Salary]])+(E205*WhiteCollarEmployeesByOccupationalSeries[[#This Row],[Female
Average Salary]]))/WhiteCollarEmployeesByOccupationalSeries[[#This Row],[Total Employees]]</f>
        <v>109635.11284231729</v>
      </c>
      <c r="H205" s="15">
        <v>109071.05255781399</v>
      </c>
      <c r="I205" s="15">
        <v>110042.949848024</v>
      </c>
      <c r="J205" s="11">
        <f>ROUND(WhiteCollarEmployeesByOccupationalSeries[[#This Row],[Female
Average Salary]]/WhiteCollarEmployeesByOccupationalSeries[[#This Row],[Male
Average Salary]],3)</f>
        <v>1.0089999999999999</v>
      </c>
      <c r="K205" s="16">
        <f>ROUND(WhiteCollarEmployeesByOccupationalSeries[[#This Row],[% 
of Total Pop]]*J205,7)</f>
        <v>1.9149E-3</v>
      </c>
    </row>
    <row r="206" spans="1:11" ht="15.6" x14ac:dyDescent="0.3">
      <c r="A206" s="6" t="s">
        <v>208</v>
      </c>
      <c r="B206" s="9">
        <f>WhiteCollarEmployeesByOccupationalSeries[[#This Row],[Male Employees]]+WhiteCollarEmployeesByOccupationalSeries[[#This Row],[Female Employees]]</f>
        <v>426</v>
      </c>
      <c r="C206" s="13">
        <f>WhiteCollarEmployeesByOccupationalSeries[[#This Row],[Total Employees]]/$B$334</f>
        <v>2.3757168279384298E-4</v>
      </c>
      <c r="D206" s="9">
        <v>51</v>
      </c>
      <c r="E206" s="9">
        <v>375</v>
      </c>
      <c r="F206" s="11">
        <f>WhiteCollarEmployeesByOccupationalSeries[[#This Row],[Female Employees]]/WhiteCollarEmployeesByOccupationalSeries[[#This Row],[Total Employees]]</f>
        <v>0.88028169014084512</v>
      </c>
      <c r="G206" s="15">
        <f>((WhiteCollarEmployeesByOccupationalSeries[[#This Row],[Male Employees]]*WhiteCollarEmployeesByOccupationalSeries[[#This Row],[Male
Average Salary]])+(E206*WhiteCollarEmployeesByOccupationalSeries[[#This Row],[Female
Average Salary]]))/WhiteCollarEmployeesByOccupationalSeries[[#This Row],[Total Employees]]</f>
        <v>93505.671361502333</v>
      </c>
      <c r="H206" s="15">
        <v>95711.313725490007</v>
      </c>
      <c r="I206" s="15">
        <v>93205.703999999998</v>
      </c>
      <c r="J206" s="11">
        <f>ROUND(WhiteCollarEmployeesByOccupationalSeries[[#This Row],[Female
Average Salary]]/WhiteCollarEmployeesByOccupationalSeries[[#This Row],[Male
Average Salary]],3)</f>
        <v>0.97399999999999998</v>
      </c>
      <c r="K206" s="16">
        <f>ROUND(WhiteCollarEmployeesByOccupationalSeries[[#This Row],[% 
of Total Pop]]*J206,7)</f>
        <v>2.3139999999999999E-4</v>
      </c>
    </row>
    <row r="207" spans="1:11" ht="15.6" x14ac:dyDescent="0.3">
      <c r="A207" s="6" t="s">
        <v>209</v>
      </c>
      <c r="B207" s="9">
        <f>WhiteCollarEmployeesByOccupationalSeries[[#This Row],[Male Employees]]+WhiteCollarEmployeesByOccupationalSeries[[#This Row],[Female Employees]]</f>
        <v>269</v>
      </c>
      <c r="C207" s="13">
        <f>WhiteCollarEmployeesByOccupationalSeries[[#This Row],[Total Employees]]/$B$334</f>
        <v>1.5001592176418723E-4</v>
      </c>
      <c r="D207" s="9">
        <v>228</v>
      </c>
      <c r="E207" s="9">
        <v>41</v>
      </c>
      <c r="F207" s="11">
        <f>WhiteCollarEmployeesByOccupationalSeries[[#This Row],[Female Employees]]/WhiteCollarEmployeesByOccupationalSeries[[#This Row],[Total Employees]]</f>
        <v>0.15241635687732341</v>
      </c>
      <c r="G207" s="15">
        <f>((WhiteCollarEmployeesByOccupationalSeries[[#This Row],[Male Employees]]*WhiteCollarEmployeesByOccupationalSeries[[#This Row],[Male
Average Salary]])+(E207*WhiteCollarEmployeesByOccupationalSeries[[#This Row],[Female
Average Salary]]))/WhiteCollarEmployeesByOccupationalSeries[[#This Row],[Total Employees]]</f>
        <v>89118.144228092191</v>
      </c>
      <c r="H207" s="15">
        <v>89736.797356827999</v>
      </c>
      <c r="I207" s="15">
        <v>85677.829268293004</v>
      </c>
      <c r="J207" s="11">
        <f>ROUND(WhiteCollarEmployeesByOccupationalSeries[[#This Row],[Female
Average Salary]]/WhiteCollarEmployeesByOccupationalSeries[[#This Row],[Male
Average Salary]],3)</f>
        <v>0.95499999999999996</v>
      </c>
      <c r="K207" s="16">
        <f>ROUND(WhiteCollarEmployeesByOccupationalSeries[[#This Row],[% 
of Total Pop]]*J207,7)</f>
        <v>1.4329999999999999E-4</v>
      </c>
    </row>
    <row r="208" spans="1:11" ht="15.6" x14ac:dyDescent="0.3">
      <c r="A208" s="6" t="s">
        <v>210</v>
      </c>
      <c r="B208" s="9">
        <f>WhiteCollarEmployeesByOccupationalSeries[[#This Row],[Male Employees]]+WhiteCollarEmployeesByOccupationalSeries[[#This Row],[Female Employees]]</f>
        <v>508</v>
      </c>
      <c r="C208" s="13">
        <f>WhiteCollarEmployeesByOccupationalSeries[[#This Row],[Total Employees]]/$B$334</f>
        <v>2.8330144333162495E-4</v>
      </c>
      <c r="D208" s="9">
        <v>230</v>
      </c>
      <c r="E208" s="9">
        <v>278</v>
      </c>
      <c r="F208" s="11">
        <f>WhiteCollarEmployeesByOccupationalSeries[[#This Row],[Female Employees]]/WhiteCollarEmployeesByOccupationalSeries[[#This Row],[Total Employees]]</f>
        <v>0.547244094488189</v>
      </c>
      <c r="G208" s="15">
        <f>((WhiteCollarEmployeesByOccupationalSeries[[#This Row],[Male Employees]]*WhiteCollarEmployeesByOccupationalSeries[[#This Row],[Male
Average Salary]])+(E208*WhiteCollarEmployeesByOccupationalSeries[[#This Row],[Female
Average Salary]]))/WhiteCollarEmployeesByOccupationalSeries[[#This Row],[Total Employees]]</f>
        <v>108608.62598425211</v>
      </c>
      <c r="H208" s="15">
        <v>108739.55217391301</v>
      </c>
      <c r="I208" s="15">
        <v>108500.305755396</v>
      </c>
      <c r="J208" s="11">
        <f>ROUND(WhiteCollarEmployeesByOccupationalSeries[[#This Row],[Female
Average Salary]]/WhiteCollarEmployeesByOccupationalSeries[[#This Row],[Male
Average Salary]],3)</f>
        <v>0.998</v>
      </c>
      <c r="K208" s="16">
        <f>ROUND(WhiteCollarEmployeesByOccupationalSeries[[#This Row],[% 
of Total Pop]]*J208,7)</f>
        <v>2.8269999999999999E-4</v>
      </c>
    </row>
    <row r="209" spans="1:11" ht="15.6" x14ac:dyDescent="0.3">
      <c r="A209" s="6" t="s">
        <v>211</v>
      </c>
      <c r="B209" s="9">
        <f>WhiteCollarEmployeesByOccupationalSeries[[#This Row],[Male Employees]]+WhiteCollarEmployeesByOccupationalSeries[[#This Row],[Female Employees]]</f>
        <v>607</v>
      </c>
      <c r="C209" s="13">
        <f>WhiteCollarEmployeesByOccupationalSeries[[#This Row],[Total Employees]]/$B$334</f>
        <v>3.3851176398089834E-4</v>
      </c>
      <c r="D209" s="9">
        <v>235</v>
      </c>
      <c r="E209" s="9">
        <v>372</v>
      </c>
      <c r="F209" s="11">
        <f>WhiteCollarEmployeesByOccupationalSeries[[#This Row],[Female Employees]]/WhiteCollarEmployeesByOccupationalSeries[[#This Row],[Total Employees]]</f>
        <v>0.61285008237232286</v>
      </c>
      <c r="G209" s="15">
        <f>((WhiteCollarEmployeesByOccupationalSeries[[#This Row],[Male Employees]]*WhiteCollarEmployeesByOccupationalSeries[[#This Row],[Male
Average Salary]])+(E209*WhiteCollarEmployeesByOccupationalSeries[[#This Row],[Female
Average Salary]]))/WhiteCollarEmployeesByOccupationalSeries[[#This Row],[Total Employees]]</f>
        <v>83529.168039538868</v>
      </c>
      <c r="H209" s="15">
        <v>82649.710638297998</v>
      </c>
      <c r="I209" s="15">
        <v>84084.739247311998</v>
      </c>
      <c r="J209" s="11">
        <f>ROUND(WhiteCollarEmployeesByOccupationalSeries[[#This Row],[Female
Average Salary]]/WhiteCollarEmployeesByOccupationalSeries[[#This Row],[Male
Average Salary]],3)</f>
        <v>1.0169999999999999</v>
      </c>
      <c r="K209" s="16">
        <f>ROUND(WhiteCollarEmployeesByOccupationalSeries[[#This Row],[% 
of Total Pop]]*J209,7)</f>
        <v>3.4430000000000002E-4</v>
      </c>
    </row>
    <row r="210" spans="1:11" ht="15.6" x14ac:dyDescent="0.3">
      <c r="A210" s="6" t="s">
        <v>212</v>
      </c>
      <c r="B210" s="9">
        <f>WhiteCollarEmployeesByOccupationalSeries[[#This Row],[Male Employees]]+WhiteCollarEmployeesByOccupationalSeries[[#This Row],[Female Employees]]</f>
        <v>6029</v>
      </c>
      <c r="C210" s="13">
        <f>WhiteCollarEmployeesByOccupationalSeries[[#This Row],[Total Employees]]/$B$334</f>
        <v>3.3622527595400923E-3</v>
      </c>
      <c r="D210" s="9">
        <v>2613</v>
      </c>
      <c r="E210" s="9">
        <v>3416</v>
      </c>
      <c r="F210" s="11">
        <f>WhiteCollarEmployeesByOccupationalSeries[[#This Row],[Female Employees]]/WhiteCollarEmployeesByOccupationalSeries[[#This Row],[Total Employees]]</f>
        <v>0.56659479183944272</v>
      </c>
      <c r="G210" s="15">
        <f>((WhiteCollarEmployeesByOccupationalSeries[[#This Row],[Male Employees]]*WhiteCollarEmployeesByOccupationalSeries[[#This Row],[Male
Average Salary]])+(E210*WhiteCollarEmployeesByOccupationalSeries[[#This Row],[Female
Average Salary]]))/WhiteCollarEmployeesByOccupationalSeries[[#This Row],[Total Employees]]</f>
        <v>109446.57356325844</v>
      </c>
      <c r="H210" s="15">
        <v>108826.334481439</v>
      </c>
      <c r="I210" s="15">
        <v>109921.01288433401</v>
      </c>
      <c r="J210" s="11">
        <f>ROUND(WhiteCollarEmployeesByOccupationalSeries[[#This Row],[Female
Average Salary]]/WhiteCollarEmployeesByOccupationalSeries[[#This Row],[Male
Average Salary]],3)</f>
        <v>1.01</v>
      </c>
      <c r="K210" s="16">
        <f>ROUND(WhiteCollarEmployeesByOccupationalSeries[[#This Row],[% 
of Total Pop]]*J210,7)</f>
        <v>3.3958999999999999E-3</v>
      </c>
    </row>
    <row r="211" spans="1:11" ht="15.6" x14ac:dyDescent="0.3">
      <c r="A211" s="6" t="s">
        <v>213</v>
      </c>
      <c r="B211" s="9">
        <f>WhiteCollarEmployeesByOccupationalSeries[[#This Row],[Male Employees]]+WhiteCollarEmployeesByOccupationalSeries[[#This Row],[Female Employees]]</f>
        <v>931</v>
      </c>
      <c r="C211" s="13">
        <f>WhiteCollarEmployeesByOccupationalSeries[[#This Row],[Total Employees]]/$B$334</f>
        <v>5.19200086105793E-4</v>
      </c>
      <c r="D211" s="9">
        <v>371</v>
      </c>
      <c r="E211" s="9">
        <v>560</v>
      </c>
      <c r="F211" s="11">
        <f>WhiteCollarEmployeesByOccupationalSeries[[#This Row],[Female Employees]]/WhiteCollarEmployeesByOccupationalSeries[[#This Row],[Total Employees]]</f>
        <v>0.60150375939849621</v>
      </c>
      <c r="G211" s="15">
        <f>((WhiteCollarEmployeesByOccupationalSeries[[#This Row],[Male Employees]]*WhiteCollarEmployeesByOccupationalSeries[[#This Row],[Male
Average Salary]])+(E211*WhiteCollarEmployeesByOccupationalSeries[[#This Row],[Female
Average Salary]]))/WhiteCollarEmployeesByOccupationalSeries[[#This Row],[Total Employees]]</f>
        <v>102380.71106337242</v>
      </c>
      <c r="H211" s="15">
        <v>104416.291105121</v>
      </c>
      <c r="I211" s="15">
        <v>101032.139285714</v>
      </c>
      <c r="J211" s="11">
        <f>ROUND(WhiteCollarEmployeesByOccupationalSeries[[#This Row],[Female
Average Salary]]/WhiteCollarEmployeesByOccupationalSeries[[#This Row],[Male
Average Salary]],3)</f>
        <v>0.96799999999999997</v>
      </c>
      <c r="K211" s="16">
        <f>ROUND(WhiteCollarEmployeesByOccupationalSeries[[#This Row],[% 
of Total Pop]]*J211,7)</f>
        <v>5.0259999999999997E-4</v>
      </c>
    </row>
    <row r="212" spans="1:11" ht="15.6" x14ac:dyDescent="0.3">
      <c r="A212" s="6" t="s">
        <v>214</v>
      </c>
      <c r="B212" s="9">
        <f>WhiteCollarEmployeesByOccupationalSeries[[#This Row],[Male Employees]]+WhiteCollarEmployeesByOccupationalSeries[[#This Row],[Female Employees]]</f>
        <v>313</v>
      </c>
      <c r="C212" s="13">
        <f>WhiteCollarEmployeesByOccupationalSeries[[#This Row],[Total Employees]]/$B$334</f>
        <v>1.7455384205275319E-4</v>
      </c>
      <c r="D212" s="9">
        <v>217</v>
      </c>
      <c r="E212" s="9">
        <v>96</v>
      </c>
      <c r="F212" s="11">
        <f>WhiteCollarEmployeesByOccupationalSeries[[#This Row],[Female Employees]]/WhiteCollarEmployeesByOccupationalSeries[[#This Row],[Total Employees]]</f>
        <v>0.30670926517571884</v>
      </c>
      <c r="G212" s="15">
        <f>((WhiteCollarEmployeesByOccupationalSeries[[#This Row],[Male Employees]]*WhiteCollarEmployeesByOccupationalSeries[[#This Row],[Male
Average Salary]])+(E212*WhiteCollarEmployeesByOccupationalSeries[[#This Row],[Female
Average Salary]]))/WhiteCollarEmployeesByOccupationalSeries[[#This Row],[Total Employees]]</f>
        <v>85773.357827475978</v>
      </c>
      <c r="H212" s="15">
        <v>85765.050691244003</v>
      </c>
      <c r="I212" s="15">
        <v>85792.135416667006</v>
      </c>
      <c r="J212" s="11">
        <f>ROUND(WhiteCollarEmployeesByOccupationalSeries[[#This Row],[Female
Average Salary]]/WhiteCollarEmployeesByOccupationalSeries[[#This Row],[Male
Average Salary]],3)</f>
        <v>1</v>
      </c>
      <c r="K212" s="16">
        <f>ROUND(WhiteCollarEmployeesByOccupationalSeries[[#This Row],[% 
of Total Pop]]*J212,7)</f>
        <v>1.7459999999999999E-4</v>
      </c>
    </row>
    <row r="213" spans="1:11" ht="15.6" x14ac:dyDescent="0.3">
      <c r="A213" s="6" t="s">
        <v>215</v>
      </c>
      <c r="B213" s="9">
        <f>WhiteCollarEmployeesByOccupationalSeries[[#This Row],[Male Employees]]+WhiteCollarEmployeesByOccupationalSeries[[#This Row],[Female Employees]]</f>
        <v>888</v>
      </c>
      <c r="C213" s="13">
        <f>WhiteCollarEmployeesByOccupationalSeries[[#This Row],[Total Employees]]/$B$334</f>
        <v>4.9521984582378534E-4</v>
      </c>
      <c r="D213" s="9">
        <v>740</v>
      </c>
      <c r="E213" s="9">
        <v>148</v>
      </c>
      <c r="F213" s="11">
        <f>WhiteCollarEmployeesByOccupationalSeries[[#This Row],[Female Employees]]/WhiteCollarEmployeesByOccupationalSeries[[#This Row],[Total Employees]]</f>
        <v>0.16666666666666666</v>
      </c>
      <c r="G213" s="15">
        <f>((WhiteCollarEmployeesByOccupationalSeries[[#This Row],[Male Employees]]*WhiteCollarEmployeesByOccupationalSeries[[#This Row],[Male
Average Salary]])+(E213*WhiteCollarEmployeesByOccupationalSeries[[#This Row],[Female
Average Salary]]))/WhiteCollarEmployeesByOccupationalSeries[[#This Row],[Total Employees]]</f>
        <v>104584.5380338055</v>
      </c>
      <c r="H213" s="15">
        <v>104548.774018945</v>
      </c>
      <c r="I213" s="15">
        <v>104763.358108108</v>
      </c>
      <c r="J213" s="11">
        <f>ROUND(WhiteCollarEmployeesByOccupationalSeries[[#This Row],[Female
Average Salary]]/WhiteCollarEmployeesByOccupationalSeries[[#This Row],[Male
Average Salary]],3)</f>
        <v>1.002</v>
      </c>
      <c r="K213" s="16">
        <f>ROUND(WhiteCollarEmployeesByOccupationalSeries[[#This Row],[% 
of Total Pop]]*J213,7)</f>
        <v>4.9620000000000003E-4</v>
      </c>
    </row>
    <row r="214" spans="1:11" ht="15.6" x14ac:dyDescent="0.3">
      <c r="A214" s="6" t="s">
        <v>216</v>
      </c>
      <c r="B214" s="9">
        <f>WhiteCollarEmployeesByOccupationalSeries[[#This Row],[Male Employees]]+WhiteCollarEmployeesByOccupationalSeries[[#This Row],[Female Employees]]</f>
        <v>1095</v>
      </c>
      <c r="C214" s="13">
        <f>WhiteCollarEmployeesByOccupationalSeries[[#This Row],[Total Employees]]/$B$334</f>
        <v>6.10659607181357E-4</v>
      </c>
      <c r="D214" s="9">
        <v>381</v>
      </c>
      <c r="E214" s="9">
        <v>714</v>
      </c>
      <c r="F214" s="11">
        <f>WhiteCollarEmployeesByOccupationalSeries[[#This Row],[Female Employees]]/WhiteCollarEmployeesByOccupationalSeries[[#This Row],[Total Employees]]</f>
        <v>0.65205479452054793</v>
      </c>
      <c r="G214" s="15">
        <f>((WhiteCollarEmployeesByOccupationalSeries[[#This Row],[Male Employees]]*WhiteCollarEmployeesByOccupationalSeries[[#This Row],[Male
Average Salary]])+(E214*WhiteCollarEmployeesByOccupationalSeries[[#This Row],[Female
Average Salary]]))/WhiteCollarEmployeesByOccupationalSeries[[#This Row],[Total Employees]]</f>
        <v>110771.97625570798</v>
      </c>
      <c r="H214" s="15">
        <v>112041.59317585301</v>
      </c>
      <c r="I214" s="15">
        <v>110094.491596639</v>
      </c>
      <c r="J214" s="11">
        <f>ROUND(WhiteCollarEmployeesByOccupationalSeries[[#This Row],[Female
Average Salary]]/WhiteCollarEmployeesByOccupationalSeries[[#This Row],[Male
Average Salary]],3)</f>
        <v>0.98299999999999998</v>
      </c>
      <c r="K214" s="16">
        <f>ROUND(WhiteCollarEmployeesByOccupationalSeries[[#This Row],[% 
of Total Pop]]*J214,7)</f>
        <v>6.0030000000000001E-4</v>
      </c>
    </row>
    <row r="215" spans="1:11" ht="15.6" x14ac:dyDescent="0.3">
      <c r="A215" s="6" t="s">
        <v>217</v>
      </c>
      <c r="B215" s="9">
        <f>WhiteCollarEmployeesByOccupationalSeries[[#This Row],[Male Employees]]+WhiteCollarEmployeesByOccupationalSeries[[#This Row],[Female Employees]]</f>
        <v>1006</v>
      </c>
      <c r="C215" s="13">
        <f>WhiteCollarEmployeesByOccupationalSeries[[#This Row],[Total Employees]]/$B$334</f>
        <v>5.6102608659766681E-4</v>
      </c>
      <c r="D215" s="9">
        <v>415</v>
      </c>
      <c r="E215" s="9">
        <v>591</v>
      </c>
      <c r="F215" s="11">
        <f>WhiteCollarEmployeesByOccupationalSeries[[#This Row],[Female Employees]]/WhiteCollarEmployeesByOccupationalSeries[[#This Row],[Total Employees]]</f>
        <v>0.5874751491053678</v>
      </c>
      <c r="G215" s="15">
        <f>((WhiteCollarEmployeesByOccupationalSeries[[#This Row],[Male Employees]]*WhiteCollarEmployeesByOccupationalSeries[[#This Row],[Male
Average Salary]])+(E215*WhiteCollarEmployeesByOccupationalSeries[[#This Row],[Female
Average Salary]]))/WhiteCollarEmployeesByOccupationalSeries[[#This Row],[Total Employees]]</f>
        <v>100293.45526839011</v>
      </c>
      <c r="H215" s="15">
        <v>100074.272289157</v>
      </c>
      <c r="I215" s="15">
        <v>100447.365482234</v>
      </c>
      <c r="J215" s="11">
        <f>ROUND(WhiteCollarEmployeesByOccupationalSeries[[#This Row],[Female
Average Salary]]/WhiteCollarEmployeesByOccupationalSeries[[#This Row],[Male
Average Salary]],3)</f>
        <v>1.004</v>
      </c>
      <c r="K215" s="16">
        <f>ROUND(WhiteCollarEmployeesByOccupationalSeries[[#This Row],[% 
of Total Pop]]*J215,7)</f>
        <v>5.6329999999999998E-4</v>
      </c>
    </row>
    <row r="216" spans="1:11" ht="15.6" x14ac:dyDescent="0.3">
      <c r="A216" s="6" t="s">
        <v>218</v>
      </c>
      <c r="B216" s="9">
        <f>WhiteCollarEmployeesByOccupationalSeries[[#This Row],[Male Employees]]+WhiteCollarEmployeesByOccupationalSeries[[#This Row],[Female Employees]]</f>
        <v>1530</v>
      </c>
      <c r="C216" s="13">
        <f>WhiteCollarEmployeesByOccupationalSeries[[#This Row],[Total Employees]]/$B$334</f>
        <v>8.5325041003422484E-4</v>
      </c>
      <c r="D216" s="9">
        <v>902</v>
      </c>
      <c r="E216" s="9">
        <v>628</v>
      </c>
      <c r="F216" s="11">
        <f>WhiteCollarEmployeesByOccupationalSeries[[#This Row],[Female Employees]]/WhiteCollarEmployeesByOccupationalSeries[[#This Row],[Total Employees]]</f>
        <v>0.41045751633986927</v>
      </c>
      <c r="G216" s="15">
        <f>((WhiteCollarEmployeesByOccupationalSeries[[#This Row],[Male Employees]]*WhiteCollarEmployeesByOccupationalSeries[[#This Row],[Male
Average Salary]])+(E216*WhiteCollarEmployeesByOccupationalSeries[[#This Row],[Female
Average Salary]]))/WhiteCollarEmployeesByOccupationalSeries[[#This Row],[Total Employees]]</f>
        <v>94719.266637479348</v>
      </c>
      <c r="H216" s="15">
        <v>93797.674057650001</v>
      </c>
      <c r="I216" s="15">
        <v>96042.955342903006</v>
      </c>
      <c r="J216" s="11">
        <f>ROUND(WhiteCollarEmployeesByOccupationalSeries[[#This Row],[Female
Average Salary]]/WhiteCollarEmployeesByOccupationalSeries[[#This Row],[Male
Average Salary]],3)</f>
        <v>1.024</v>
      </c>
      <c r="K216" s="16">
        <f>ROUND(WhiteCollarEmployeesByOccupationalSeries[[#This Row],[% 
of Total Pop]]*J216,7)</f>
        <v>8.7370000000000004E-4</v>
      </c>
    </row>
    <row r="217" spans="1:11" ht="15.6" x14ac:dyDescent="0.3">
      <c r="A217" s="6" t="s">
        <v>219</v>
      </c>
      <c r="B217" s="9">
        <f>WhiteCollarEmployeesByOccupationalSeries[[#This Row],[Male Employees]]+WhiteCollarEmployeesByOccupationalSeries[[#This Row],[Female Employees]]</f>
        <v>26570</v>
      </c>
      <c r="C217" s="13">
        <f>WhiteCollarEmployeesByOccupationalSeries[[#This Row],[Total Employees]]/$B$334</f>
        <v>1.481755777425448E-2</v>
      </c>
      <c r="D217" s="9">
        <v>13698</v>
      </c>
      <c r="E217" s="9">
        <v>12872</v>
      </c>
      <c r="F217" s="11">
        <f>WhiteCollarEmployeesByOccupationalSeries[[#This Row],[Female Employees]]/WhiteCollarEmployeesByOccupationalSeries[[#This Row],[Total Employees]]</f>
        <v>0.48445615355664284</v>
      </c>
      <c r="G217" s="15">
        <f>((WhiteCollarEmployeesByOccupationalSeries[[#This Row],[Male Employees]]*WhiteCollarEmployeesByOccupationalSeries[[#This Row],[Male
Average Salary]])+(E217*WhiteCollarEmployeesByOccupationalSeries[[#This Row],[Female
Average Salary]]))/WhiteCollarEmployeesByOccupationalSeries[[#This Row],[Total Employees]]</f>
        <v>104413.65540036805</v>
      </c>
      <c r="H217" s="15">
        <v>109867.85900993001</v>
      </c>
      <c r="I217" s="15">
        <v>98609.453951970005</v>
      </c>
      <c r="J217" s="11">
        <f>ROUND(WhiteCollarEmployeesByOccupationalSeries[[#This Row],[Female
Average Salary]]/WhiteCollarEmployeesByOccupationalSeries[[#This Row],[Male
Average Salary]],3)</f>
        <v>0.89800000000000002</v>
      </c>
      <c r="K217" s="16">
        <f>ROUND(WhiteCollarEmployeesByOccupationalSeries[[#This Row],[% 
of Total Pop]]*J217,7)</f>
        <v>1.3306200000000001E-2</v>
      </c>
    </row>
    <row r="218" spans="1:11" ht="15.6" x14ac:dyDescent="0.3">
      <c r="A218" s="6" t="s">
        <v>220</v>
      </c>
      <c r="B218" s="9">
        <f>WhiteCollarEmployeesByOccupationalSeries[[#This Row],[Male Employees]]+WhiteCollarEmployeesByOccupationalSeries[[#This Row],[Female Employees]]</f>
        <v>40683</v>
      </c>
      <c r="C218" s="13">
        <f>WhiteCollarEmployeesByOccupationalSeries[[#This Row],[Total Employees]]/$B$334</f>
        <v>2.2688095706812007E-2</v>
      </c>
      <c r="D218" s="9">
        <v>18574</v>
      </c>
      <c r="E218" s="9">
        <v>22109</v>
      </c>
      <c r="F218" s="11">
        <f>WhiteCollarEmployeesByOccupationalSeries[[#This Row],[Female Employees]]/WhiteCollarEmployeesByOccupationalSeries[[#This Row],[Total Employees]]</f>
        <v>0.54344566526559002</v>
      </c>
      <c r="G218" s="15">
        <f>((WhiteCollarEmployeesByOccupationalSeries[[#This Row],[Male Employees]]*WhiteCollarEmployeesByOccupationalSeries[[#This Row],[Male
Average Salary]])+(E218*WhiteCollarEmployeesByOccupationalSeries[[#This Row],[Female
Average Salary]]))/WhiteCollarEmployeesByOccupationalSeries[[#This Row],[Total Employees]]</f>
        <v>105104.84832949608</v>
      </c>
      <c r="H218" s="15">
        <v>105612.789961224</v>
      </c>
      <c r="I218" s="15">
        <v>104678.12130124</v>
      </c>
      <c r="J218" s="11">
        <f>ROUND(WhiteCollarEmployeesByOccupationalSeries[[#This Row],[Female
Average Salary]]/WhiteCollarEmployeesByOccupationalSeries[[#This Row],[Male
Average Salary]],3)</f>
        <v>0.99099999999999999</v>
      </c>
      <c r="K218" s="16">
        <f>ROUND(WhiteCollarEmployeesByOccupationalSeries[[#This Row],[% 
of Total Pop]]*J218,7)</f>
        <v>2.2483900000000001E-2</v>
      </c>
    </row>
    <row r="219" spans="1:11" ht="15.6" x14ac:dyDescent="0.3">
      <c r="A219" s="6" t="s">
        <v>221</v>
      </c>
      <c r="B219" s="9">
        <f>WhiteCollarEmployeesByOccupationalSeries[[#This Row],[Male Employees]]+WhiteCollarEmployeesByOccupationalSeries[[#This Row],[Female Employees]]</f>
        <v>408</v>
      </c>
      <c r="C219" s="13">
        <f>WhiteCollarEmployeesByOccupationalSeries[[#This Row],[Total Employees]]/$B$334</f>
        <v>2.275334426757933E-4</v>
      </c>
      <c r="D219" s="9">
        <v>249</v>
      </c>
      <c r="E219" s="9">
        <v>159</v>
      </c>
      <c r="F219" s="11">
        <f>WhiteCollarEmployeesByOccupationalSeries[[#This Row],[Female Employees]]/WhiteCollarEmployeesByOccupationalSeries[[#This Row],[Total Employees]]</f>
        <v>0.38970588235294118</v>
      </c>
      <c r="G219" s="15">
        <f>((WhiteCollarEmployeesByOccupationalSeries[[#This Row],[Male Employees]]*WhiteCollarEmployeesByOccupationalSeries[[#This Row],[Male
Average Salary]])+(E219*WhiteCollarEmployeesByOccupationalSeries[[#This Row],[Female
Average Salary]]))/WhiteCollarEmployeesByOccupationalSeries[[#This Row],[Total Employees]]</f>
        <v>96214.350490195939</v>
      </c>
      <c r="H219" s="15">
        <v>96571.859437751002</v>
      </c>
      <c r="I219" s="15">
        <v>95654.477987421007</v>
      </c>
      <c r="J219" s="11">
        <f>ROUND(WhiteCollarEmployeesByOccupationalSeries[[#This Row],[Female
Average Salary]]/WhiteCollarEmployeesByOccupationalSeries[[#This Row],[Male
Average Salary]],3)</f>
        <v>0.99099999999999999</v>
      </c>
      <c r="K219" s="16">
        <f>ROUND(WhiteCollarEmployeesByOccupationalSeries[[#This Row],[% 
of Total Pop]]*J219,7)</f>
        <v>2.2550000000000001E-4</v>
      </c>
    </row>
    <row r="220" spans="1:11" ht="15.6" x14ac:dyDescent="0.3">
      <c r="A220" s="6" t="s">
        <v>222</v>
      </c>
      <c r="B220" s="9">
        <f>WhiteCollarEmployeesByOccupationalSeries[[#This Row],[Male Employees]]+WhiteCollarEmployeesByOccupationalSeries[[#This Row],[Female Employees]]</f>
        <v>610</v>
      </c>
      <c r="C220" s="13">
        <f>WhiteCollarEmployeesByOccupationalSeries[[#This Row],[Total Employees]]/$B$334</f>
        <v>3.4018480400057331E-4</v>
      </c>
      <c r="D220" s="9">
        <v>433</v>
      </c>
      <c r="E220" s="9">
        <v>177</v>
      </c>
      <c r="F220" s="11">
        <f>WhiteCollarEmployeesByOccupationalSeries[[#This Row],[Female Employees]]/WhiteCollarEmployeesByOccupationalSeries[[#This Row],[Total Employees]]</f>
        <v>0.29016393442622951</v>
      </c>
      <c r="G220" s="15">
        <f>((WhiteCollarEmployeesByOccupationalSeries[[#This Row],[Male Employees]]*WhiteCollarEmployeesByOccupationalSeries[[#This Row],[Male
Average Salary]])+(E220*WhiteCollarEmployeesByOccupationalSeries[[#This Row],[Female
Average Salary]]))/WhiteCollarEmployeesByOccupationalSeries[[#This Row],[Total Employees]]</f>
        <v>88127.251529295565</v>
      </c>
      <c r="H220" s="15">
        <v>86750.432870370001</v>
      </c>
      <c r="I220" s="15">
        <v>91495.401129944003</v>
      </c>
      <c r="J220" s="11">
        <f>ROUND(WhiteCollarEmployeesByOccupationalSeries[[#This Row],[Female
Average Salary]]/WhiteCollarEmployeesByOccupationalSeries[[#This Row],[Male
Average Salary]],3)</f>
        <v>1.0549999999999999</v>
      </c>
      <c r="K220" s="16">
        <f>ROUND(WhiteCollarEmployeesByOccupationalSeries[[#This Row],[% 
of Total Pop]]*J220,7)</f>
        <v>3.589E-4</v>
      </c>
    </row>
    <row r="221" spans="1:11" ht="15.6" x14ac:dyDescent="0.3">
      <c r="A221" s="6" t="s">
        <v>223</v>
      </c>
      <c r="B221" s="9">
        <f>WhiteCollarEmployeesByOccupationalSeries[[#This Row],[Male Employees]]+WhiteCollarEmployeesByOccupationalSeries[[#This Row],[Female Employees]]</f>
        <v>3004</v>
      </c>
      <c r="C221" s="13">
        <f>WhiteCollarEmployeesByOccupationalSeries[[#This Row],[Total Employees]]/$B$334</f>
        <v>1.675270739701184E-3</v>
      </c>
      <c r="D221" s="9">
        <v>1248</v>
      </c>
      <c r="E221" s="9">
        <v>1756</v>
      </c>
      <c r="F221" s="11">
        <f>WhiteCollarEmployeesByOccupationalSeries[[#This Row],[Female Employees]]/WhiteCollarEmployeesByOccupationalSeries[[#This Row],[Total Employees]]</f>
        <v>0.58455392809587214</v>
      </c>
      <c r="G221" s="15">
        <f>((WhiteCollarEmployeesByOccupationalSeries[[#This Row],[Male Employees]]*WhiteCollarEmployeesByOccupationalSeries[[#This Row],[Male
Average Salary]])+(E221*WhiteCollarEmployeesByOccupationalSeries[[#This Row],[Female
Average Salary]]))/WhiteCollarEmployeesByOccupationalSeries[[#This Row],[Total Employees]]</f>
        <v>54346.178460398361</v>
      </c>
      <c r="H221" s="15">
        <v>52888.540627513998</v>
      </c>
      <c r="I221" s="15">
        <v>55382.130633200002</v>
      </c>
      <c r="J221" s="11">
        <f>ROUND(WhiteCollarEmployeesByOccupationalSeries[[#This Row],[Female
Average Salary]]/WhiteCollarEmployeesByOccupationalSeries[[#This Row],[Male
Average Salary]],3)</f>
        <v>1.0469999999999999</v>
      </c>
      <c r="K221" s="16">
        <f>ROUND(WhiteCollarEmployeesByOccupationalSeries[[#This Row],[% 
of Total Pop]]*J221,7)</f>
        <v>1.7539999999999999E-3</v>
      </c>
    </row>
    <row r="222" spans="1:11" ht="15.6" x14ac:dyDescent="0.3">
      <c r="A222" s="6" t="s">
        <v>224</v>
      </c>
      <c r="B222" s="9">
        <f>WhiteCollarEmployeesByOccupationalSeries[[#This Row],[Male Employees]]+WhiteCollarEmployeesByOccupationalSeries[[#This Row],[Female Employees]]</f>
        <v>904</v>
      </c>
      <c r="C222" s="13">
        <f>WhiteCollarEmployeesByOccupationalSeries[[#This Row],[Total Employees]]/$B$334</f>
        <v>5.0414272592871846E-4</v>
      </c>
      <c r="D222" s="9">
        <v>305</v>
      </c>
      <c r="E222" s="9">
        <v>599</v>
      </c>
      <c r="F222" s="11">
        <f>WhiteCollarEmployeesByOccupationalSeries[[#This Row],[Female Employees]]/WhiteCollarEmployeesByOccupationalSeries[[#This Row],[Total Employees]]</f>
        <v>0.66261061946902655</v>
      </c>
      <c r="G222" s="15">
        <f>((WhiteCollarEmployeesByOccupationalSeries[[#This Row],[Male Employees]]*WhiteCollarEmployeesByOccupationalSeries[[#This Row],[Male
Average Salary]])+(E222*WhiteCollarEmployeesByOccupationalSeries[[#This Row],[Female
Average Salary]]))/WhiteCollarEmployeesByOccupationalSeries[[#This Row],[Total Employees]]</f>
        <v>54259.742256637393</v>
      </c>
      <c r="H222" s="15">
        <v>52596.881967212998</v>
      </c>
      <c r="I222" s="15">
        <v>55106.440734557997</v>
      </c>
      <c r="J222" s="11">
        <f>ROUND(WhiteCollarEmployeesByOccupationalSeries[[#This Row],[Female
Average Salary]]/WhiteCollarEmployeesByOccupationalSeries[[#This Row],[Male
Average Salary]],3)</f>
        <v>1.048</v>
      </c>
      <c r="K222" s="16">
        <f>ROUND(WhiteCollarEmployeesByOccupationalSeries[[#This Row],[% 
of Total Pop]]*J222,7)</f>
        <v>5.2829999999999999E-4</v>
      </c>
    </row>
    <row r="223" spans="1:11" ht="15.6" x14ac:dyDescent="0.3">
      <c r="A223" s="6" t="s">
        <v>225</v>
      </c>
      <c r="B223" s="9">
        <f>WhiteCollarEmployeesByOccupationalSeries[[#This Row],[Male Employees]]+WhiteCollarEmployeesByOccupationalSeries[[#This Row],[Female Employees]]</f>
        <v>2867</v>
      </c>
      <c r="C223" s="13">
        <f>WhiteCollarEmployeesByOccupationalSeries[[#This Row],[Total Employees]]/$B$334</f>
        <v>1.5988685788026944E-3</v>
      </c>
      <c r="D223" s="9">
        <v>827</v>
      </c>
      <c r="E223" s="9">
        <v>2040</v>
      </c>
      <c r="F223" s="11">
        <f>WhiteCollarEmployeesByOccupationalSeries[[#This Row],[Female Employees]]/WhiteCollarEmployeesByOccupationalSeries[[#This Row],[Total Employees]]</f>
        <v>0.711545169166376</v>
      </c>
      <c r="G223" s="15">
        <f>((WhiteCollarEmployeesByOccupationalSeries[[#This Row],[Male Employees]]*WhiteCollarEmployeesByOccupationalSeries[[#This Row],[Male
Average Salary]])+(E223*WhiteCollarEmployeesByOccupationalSeries[[#This Row],[Female
Average Salary]]))/WhiteCollarEmployeesByOccupationalSeries[[#This Row],[Total Employees]]</f>
        <v>111857.94384373892</v>
      </c>
      <c r="H223" s="15">
        <v>112696.69770253899</v>
      </c>
      <c r="I223" s="15">
        <v>111517.919607843</v>
      </c>
      <c r="J223" s="11">
        <f>ROUND(WhiteCollarEmployeesByOccupationalSeries[[#This Row],[Female
Average Salary]]/WhiteCollarEmployeesByOccupationalSeries[[#This Row],[Male
Average Salary]],3)</f>
        <v>0.99</v>
      </c>
      <c r="K223" s="16">
        <f>ROUND(WhiteCollarEmployeesByOccupationalSeries[[#This Row],[% 
of Total Pop]]*J223,7)</f>
        <v>1.5828999999999999E-3</v>
      </c>
    </row>
    <row r="224" spans="1:11" ht="15.6" x14ac:dyDescent="0.3">
      <c r="A224" s="6" t="s">
        <v>226</v>
      </c>
      <c r="B224" s="9">
        <f>WhiteCollarEmployeesByOccupationalSeries[[#This Row],[Male Employees]]+WhiteCollarEmployeesByOccupationalSeries[[#This Row],[Female Employees]]</f>
        <v>474</v>
      </c>
      <c r="C224" s="13">
        <f>WhiteCollarEmployeesByOccupationalSeries[[#This Row],[Total Employees]]/$B$334</f>
        <v>2.6434032310864222E-4</v>
      </c>
      <c r="D224" s="9">
        <v>217</v>
      </c>
      <c r="E224" s="9">
        <v>257</v>
      </c>
      <c r="F224" s="11">
        <f>WhiteCollarEmployeesByOccupationalSeries[[#This Row],[Female Employees]]/WhiteCollarEmployeesByOccupationalSeries[[#This Row],[Total Employees]]</f>
        <v>0.54219409282700426</v>
      </c>
      <c r="G224" s="15">
        <f>((WhiteCollarEmployeesByOccupationalSeries[[#This Row],[Male Employees]]*WhiteCollarEmployeesByOccupationalSeries[[#This Row],[Male
Average Salary]])+(E224*WhiteCollarEmployeesByOccupationalSeries[[#This Row],[Female
Average Salary]]))/WhiteCollarEmployeesByOccupationalSeries[[#This Row],[Total Employees]]</f>
        <v>113399.50421940919</v>
      </c>
      <c r="H224" s="15">
        <v>115578.46543778801</v>
      </c>
      <c r="I224" s="15">
        <v>111559.680933852</v>
      </c>
      <c r="J224" s="11">
        <f>ROUND(WhiteCollarEmployeesByOccupationalSeries[[#This Row],[Female
Average Salary]]/WhiteCollarEmployeesByOccupationalSeries[[#This Row],[Male
Average Salary]],3)</f>
        <v>0.96499999999999997</v>
      </c>
      <c r="K224" s="16">
        <f>ROUND(WhiteCollarEmployeesByOccupationalSeries[[#This Row],[% 
of Total Pop]]*J224,7)</f>
        <v>2.5510000000000002E-4</v>
      </c>
    </row>
    <row r="225" spans="1:11" ht="15.6" x14ac:dyDescent="0.3">
      <c r="A225" s="6" t="s">
        <v>227</v>
      </c>
      <c r="B225" s="9">
        <f>WhiteCollarEmployeesByOccupationalSeries[[#This Row],[Male Employees]]+WhiteCollarEmployeesByOccupationalSeries[[#This Row],[Female Employees]]</f>
        <v>703</v>
      </c>
      <c r="C225" s="13">
        <f>WhiteCollarEmployeesByOccupationalSeries[[#This Row],[Total Employees]]/$B$334</f>
        <v>3.9204904461049677E-4</v>
      </c>
      <c r="D225" s="9">
        <v>345</v>
      </c>
      <c r="E225" s="9">
        <v>358</v>
      </c>
      <c r="F225" s="11">
        <f>WhiteCollarEmployeesByOccupationalSeries[[#This Row],[Female Employees]]/WhiteCollarEmployeesByOccupationalSeries[[#This Row],[Total Employees]]</f>
        <v>0.50924608819345663</v>
      </c>
      <c r="G225" s="15">
        <f>((WhiteCollarEmployeesByOccupationalSeries[[#This Row],[Male Employees]]*WhiteCollarEmployeesByOccupationalSeries[[#This Row],[Male
Average Salary]])+(E225*WhiteCollarEmployeesByOccupationalSeries[[#This Row],[Female
Average Salary]]))/WhiteCollarEmployeesByOccupationalSeries[[#This Row],[Total Employees]]</f>
        <v>126918.53663700388</v>
      </c>
      <c r="H225" s="15">
        <v>126673.255813953</v>
      </c>
      <c r="I225" s="15">
        <v>127154.910614525</v>
      </c>
      <c r="J225" s="11">
        <f>ROUND(WhiteCollarEmployeesByOccupationalSeries[[#This Row],[Female
Average Salary]]/WhiteCollarEmployeesByOccupationalSeries[[#This Row],[Male
Average Salary]],3)</f>
        <v>1.004</v>
      </c>
      <c r="K225" s="16">
        <f>ROUND(WhiteCollarEmployeesByOccupationalSeries[[#This Row],[% 
of Total Pop]]*J225,7)</f>
        <v>3.9360000000000003E-4</v>
      </c>
    </row>
    <row r="226" spans="1:11" ht="15.6" x14ac:dyDescent="0.3">
      <c r="A226" s="6" t="s">
        <v>228</v>
      </c>
      <c r="B226" s="9">
        <f>WhiteCollarEmployeesByOccupationalSeries[[#This Row],[Male Employees]]+WhiteCollarEmployeesByOccupationalSeries[[#This Row],[Female Employees]]</f>
        <v>1189</v>
      </c>
      <c r="C226" s="13">
        <f>WhiteCollarEmployeesByOccupationalSeries[[#This Row],[Total Employees]]/$B$334</f>
        <v>6.6308152779783879E-4</v>
      </c>
      <c r="D226" s="9">
        <v>658</v>
      </c>
      <c r="E226" s="9">
        <v>531</v>
      </c>
      <c r="F226" s="11">
        <f>WhiteCollarEmployeesByOccupationalSeries[[#This Row],[Female Employees]]/WhiteCollarEmployeesByOccupationalSeries[[#This Row],[Total Employees]]</f>
        <v>0.44659377628259039</v>
      </c>
      <c r="G226" s="15">
        <f>((WhiteCollarEmployeesByOccupationalSeries[[#This Row],[Male Employees]]*WhiteCollarEmployeesByOccupationalSeries[[#This Row],[Male
Average Salary]])+(E226*WhiteCollarEmployeesByOccupationalSeries[[#This Row],[Female
Average Salary]]))/WhiteCollarEmployeesByOccupationalSeries[[#This Row],[Total Employees]]</f>
        <v>74820.526770638506</v>
      </c>
      <c r="H226" s="15">
        <v>75502.330289193007</v>
      </c>
      <c r="I226" s="15">
        <v>73975.655367232001</v>
      </c>
      <c r="J226" s="11">
        <f>ROUND(WhiteCollarEmployeesByOccupationalSeries[[#This Row],[Female
Average Salary]]/WhiteCollarEmployeesByOccupationalSeries[[#This Row],[Male
Average Salary]],3)</f>
        <v>0.98</v>
      </c>
      <c r="K226" s="16">
        <f>ROUND(WhiteCollarEmployeesByOccupationalSeries[[#This Row],[% 
of Total Pop]]*J226,7)</f>
        <v>6.4979999999999997E-4</v>
      </c>
    </row>
    <row r="227" spans="1:11" ht="15.6" x14ac:dyDescent="0.3">
      <c r="A227" s="6" t="s">
        <v>229</v>
      </c>
      <c r="B227" s="9">
        <f>WhiteCollarEmployeesByOccupationalSeries[[#This Row],[Male Employees]]+WhiteCollarEmployeesByOccupationalSeries[[#This Row],[Female Employees]]</f>
        <v>344</v>
      </c>
      <c r="C227" s="13">
        <f>WhiteCollarEmployeesByOccupationalSeries[[#This Row],[Total Employees]]/$B$334</f>
        <v>1.9184192225606101E-4</v>
      </c>
      <c r="D227" s="9">
        <v>117</v>
      </c>
      <c r="E227" s="9">
        <v>227</v>
      </c>
      <c r="F227" s="11">
        <f>WhiteCollarEmployeesByOccupationalSeries[[#This Row],[Female Employees]]/WhiteCollarEmployeesByOccupationalSeries[[#This Row],[Total Employees]]</f>
        <v>0.65988372093023251</v>
      </c>
      <c r="G227" s="15">
        <f>((WhiteCollarEmployeesByOccupationalSeries[[#This Row],[Male Employees]]*WhiteCollarEmployeesByOccupationalSeries[[#This Row],[Male
Average Salary]])+(E227*WhiteCollarEmployeesByOccupationalSeries[[#This Row],[Female
Average Salary]]))/WhiteCollarEmployeesByOccupationalSeries[[#This Row],[Total Employees]]</f>
        <v>101342.98837209334</v>
      </c>
      <c r="H227" s="15">
        <v>107086.102564103</v>
      </c>
      <c r="I227" s="15">
        <v>98382.881057268998</v>
      </c>
      <c r="J227" s="11">
        <f>ROUND(WhiteCollarEmployeesByOccupationalSeries[[#This Row],[Female
Average Salary]]/WhiteCollarEmployeesByOccupationalSeries[[#This Row],[Male
Average Salary]],3)</f>
        <v>0.91900000000000004</v>
      </c>
      <c r="K227" s="16">
        <f>ROUND(WhiteCollarEmployeesByOccupationalSeries[[#This Row],[% 
of Total Pop]]*J227,7)</f>
        <v>1.763E-4</v>
      </c>
    </row>
    <row r="228" spans="1:11" ht="15.6" x14ac:dyDescent="0.3">
      <c r="A228" s="6" t="s">
        <v>230</v>
      </c>
      <c r="B228" s="9">
        <f>WhiteCollarEmployeesByOccupationalSeries[[#This Row],[Male Employees]]+WhiteCollarEmployeesByOccupationalSeries[[#This Row],[Female Employees]]</f>
        <v>515</v>
      </c>
      <c r="C228" s="13">
        <f>WhiteCollarEmployeesByOccupationalSeries[[#This Row],[Total Employees]]/$B$334</f>
        <v>2.872052033775332E-4</v>
      </c>
      <c r="D228" s="9">
        <v>276</v>
      </c>
      <c r="E228" s="9">
        <v>239</v>
      </c>
      <c r="F228" s="11">
        <f>WhiteCollarEmployeesByOccupationalSeries[[#This Row],[Female Employees]]/WhiteCollarEmployeesByOccupationalSeries[[#This Row],[Total Employees]]</f>
        <v>0.4640776699029126</v>
      </c>
      <c r="G228" s="15">
        <f>((WhiteCollarEmployeesByOccupationalSeries[[#This Row],[Male Employees]]*WhiteCollarEmployeesByOccupationalSeries[[#This Row],[Male
Average Salary]])+(E228*WhiteCollarEmployeesByOccupationalSeries[[#This Row],[Female
Average Salary]]))/WhiteCollarEmployeesByOccupationalSeries[[#This Row],[Total Employees]]</f>
        <v>108118.14368932007</v>
      </c>
      <c r="H228" s="15">
        <v>110433.985507246</v>
      </c>
      <c r="I228" s="15">
        <v>105443.78242677799</v>
      </c>
      <c r="J228" s="11">
        <f>ROUND(WhiteCollarEmployeesByOccupationalSeries[[#This Row],[Female
Average Salary]]/WhiteCollarEmployeesByOccupationalSeries[[#This Row],[Male
Average Salary]],3)</f>
        <v>0.95499999999999996</v>
      </c>
      <c r="K228" s="16">
        <f>ROUND(WhiteCollarEmployeesByOccupationalSeries[[#This Row],[% 
of Total Pop]]*J228,7)</f>
        <v>2.743E-4</v>
      </c>
    </row>
    <row r="229" spans="1:11" ht="15.6" x14ac:dyDescent="0.3">
      <c r="A229" s="6" t="s">
        <v>231</v>
      </c>
      <c r="B229" s="9">
        <f>WhiteCollarEmployeesByOccupationalSeries[[#This Row],[Male Employees]]+WhiteCollarEmployeesByOccupationalSeries[[#This Row],[Female Employees]]</f>
        <v>144</v>
      </c>
      <c r="C229" s="13">
        <f>WhiteCollarEmployeesByOccupationalSeries[[#This Row],[Total Employees]]/$B$334</f>
        <v>8.0305920944397631E-5</v>
      </c>
      <c r="D229" s="9">
        <v>81</v>
      </c>
      <c r="E229" s="9">
        <v>63</v>
      </c>
      <c r="F229" s="11">
        <f>WhiteCollarEmployeesByOccupationalSeries[[#This Row],[Female Employees]]/WhiteCollarEmployeesByOccupationalSeries[[#This Row],[Total Employees]]</f>
        <v>0.4375</v>
      </c>
      <c r="G229" s="15">
        <f>((WhiteCollarEmployeesByOccupationalSeries[[#This Row],[Male Employees]]*WhiteCollarEmployeesByOccupationalSeries[[#This Row],[Male
Average Salary]])+(E229*WhiteCollarEmployeesByOccupationalSeries[[#This Row],[Female
Average Salary]]))/WhiteCollarEmployeesByOccupationalSeries[[#This Row],[Total Employees]]</f>
        <v>88557.958333333489</v>
      </c>
      <c r="H229" s="15">
        <v>90148.049382715995</v>
      </c>
      <c r="I229" s="15">
        <v>86513.555555555999</v>
      </c>
      <c r="J229" s="11">
        <f>ROUND(WhiteCollarEmployeesByOccupationalSeries[[#This Row],[Female
Average Salary]]/WhiteCollarEmployeesByOccupationalSeries[[#This Row],[Male
Average Salary]],3)</f>
        <v>0.96</v>
      </c>
      <c r="K229" s="16">
        <f>ROUND(WhiteCollarEmployeesByOccupationalSeries[[#This Row],[% 
of Total Pop]]*J229,7)</f>
        <v>7.7100000000000004E-5</v>
      </c>
    </row>
    <row r="230" spans="1:11" ht="15.6" x14ac:dyDescent="0.3">
      <c r="A230" s="6" t="s">
        <v>232</v>
      </c>
      <c r="B230" s="9">
        <f>WhiteCollarEmployeesByOccupationalSeries[[#This Row],[Male Employees]]+WhiteCollarEmployeesByOccupationalSeries[[#This Row],[Female Employees]]</f>
        <v>1129</v>
      </c>
      <c r="C230" s="13">
        <f>WhiteCollarEmployeesByOccupationalSeries[[#This Row],[Total Employees]]/$B$334</f>
        <v>6.2962072740433978E-4</v>
      </c>
      <c r="D230" s="9">
        <v>840</v>
      </c>
      <c r="E230" s="9">
        <v>289</v>
      </c>
      <c r="F230" s="11">
        <f>WhiteCollarEmployeesByOccupationalSeries[[#This Row],[Female Employees]]/WhiteCollarEmployeesByOccupationalSeries[[#This Row],[Total Employees]]</f>
        <v>0.25597874224977857</v>
      </c>
      <c r="G230" s="15">
        <f>((WhiteCollarEmployeesByOccupationalSeries[[#This Row],[Male Employees]]*WhiteCollarEmployeesByOccupationalSeries[[#This Row],[Male
Average Salary]])+(E230*WhiteCollarEmployeesByOccupationalSeries[[#This Row],[Female
Average Salary]]))/WhiteCollarEmployeesByOccupationalSeries[[#This Row],[Total Employees]]</f>
        <v>97599.725420726332</v>
      </c>
      <c r="H230" s="15">
        <v>98564.355952380996</v>
      </c>
      <c r="I230" s="15">
        <v>94795.955017301007</v>
      </c>
      <c r="J230" s="11">
        <f>ROUND(WhiteCollarEmployeesByOccupationalSeries[[#This Row],[Female
Average Salary]]/WhiteCollarEmployeesByOccupationalSeries[[#This Row],[Male
Average Salary]],3)</f>
        <v>0.96199999999999997</v>
      </c>
      <c r="K230" s="16">
        <f>ROUND(WhiteCollarEmployeesByOccupationalSeries[[#This Row],[% 
of Total Pop]]*J230,7)</f>
        <v>6.0570000000000003E-4</v>
      </c>
    </row>
    <row r="231" spans="1:11" ht="15.6" x14ac:dyDescent="0.3">
      <c r="A231" s="6" t="s">
        <v>233</v>
      </c>
      <c r="B231" s="9">
        <f>WhiteCollarEmployeesByOccupationalSeries[[#This Row],[Male Employees]]+WhiteCollarEmployeesByOccupationalSeries[[#This Row],[Female Employees]]</f>
        <v>5401</v>
      </c>
      <c r="C231" s="13">
        <f>WhiteCollarEmployeesByOccupationalSeries[[#This Row],[Total Employees]]/$B$334</f>
        <v>3.0120297154214693E-3</v>
      </c>
      <c r="D231" s="9">
        <v>3902</v>
      </c>
      <c r="E231" s="9">
        <v>1499</v>
      </c>
      <c r="F231" s="11">
        <f>WhiteCollarEmployeesByOccupationalSeries[[#This Row],[Female Employees]]/WhiteCollarEmployeesByOccupationalSeries[[#This Row],[Total Employees]]</f>
        <v>0.27754119607480099</v>
      </c>
      <c r="G231" s="15">
        <f>((WhiteCollarEmployeesByOccupationalSeries[[#This Row],[Male Employees]]*WhiteCollarEmployeesByOccupationalSeries[[#This Row],[Male
Average Salary]])+(E231*WhiteCollarEmployeesByOccupationalSeries[[#This Row],[Female
Average Salary]]))/WhiteCollarEmployeesByOccupationalSeries[[#This Row],[Total Employees]]</f>
        <v>73455.871864396046</v>
      </c>
      <c r="H231" s="15">
        <v>75441.940271725005</v>
      </c>
      <c r="I231" s="15">
        <v>68285.999332442996</v>
      </c>
      <c r="J231" s="11">
        <f>ROUND(WhiteCollarEmployeesByOccupationalSeries[[#This Row],[Female
Average Salary]]/WhiteCollarEmployeesByOccupationalSeries[[#This Row],[Male
Average Salary]],3)</f>
        <v>0.90500000000000003</v>
      </c>
      <c r="K231" s="16">
        <f>ROUND(WhiteCollarEmployeesByOccupationalSeries[[#This Row],[% 
of Total Pop]]*J231,7)</f>
        <v>2.7258999999999999E-3</v>
      </c>
    </row>
    <row r="232" spans="1:11" ht="15.6" x14ac:dyDescent="0.3">
      <c r="A232" s="6" t="s">
        <v>234</v>
      </c>
      <c r="B232" s="9">
        <f>WhiteCollarEmployeesByOccupationalSeries[[#This Row],[Male Employees]]+WhiteCollarEmployeesByOccupationalSeries[[#This Row],[Female Employees]]</f>
        <v>1224</v>
      </c>
      <c r="C232" s="13">
        <f>WhiteCollarEmployeesByOccupationalSeries[[#This Row],[Total Employees]]/$B$334</f>
        <v>6.8260032802737989E-4</v>
      </c>
      <c r="D232" s="9">
        <v>735</v>
      </c>
      <c r="E232" s="9">
        <v>489</v>
      </c>
      <c r="F232" s="11">
        <f>WhiteCollarEmployeesByOccupationalSeries[[#This Row],[Female Employees]]/WhiteCollarEmployeesByOccupationalSeries[[#This Row],[Total Employees]]</f>
        <v>0.39950980392156865</v>
      </c>
      <c r="G232" s="15">
        <f>((WhiteCollarEmployeesByOccupationalSeries[[#This Row],[Male Employees]]*WhiteCollarEmployeesByOccupationalSeries[[#This Row],[Male
Average Salary]])+(E232*WhiteCollarEmployeesByOccupationalSeries[[#This Row],[Female
Average Salary]]))/WhiteCollarEmployeesByOccupationalSeries[[#This Row],[Total Employees]]</f>
        <v>146581.14128281729</v>
      </c>
      <c r="H232" s="15">
        <v>153480.09575923401</v>
      </c>
      <c r="I232" s="15">
        <v>136211.54713114799</v>
      </c>
      <c r="J232" s="11">
        <f>ROUND(WhiteCollarEmployeesByOccupationalSeries[[#This Row],[Female
Average Salary]]/WhiteCollarEmployeesByOccupationalSeries[[#This Row],[Male
Average Salary]],3)</f>
        <v>0.88700000000000001</v>
      </c>
      <c r="K232" s="16">
        <f>ROUND(WhiteCollarEmployeesByOccupationalSeries[[#This Row],[% 
of Total Pop]]*J232,7)</f>
        <v>6.0550000000000003E-4</v>
      </c>
    </row>
    <row r="233" spans="1:11" ht="15.6" x14ac:dyDescent="0.3">
      <c r="A233" s="6" t="s">
        <v>235</v>
      </c>
      <c r="B233" s="9">
        <f>WhiteCollarEmployeesByOccupationalSeries[[#This Row],[Male Employees]]+WhiteCollarEmployeesByOccupationalSeries[[#This Row],[Female Employees]]</f>
        <v>3986</v>
      </c>
      <c r="C233" s="13">
        <f>WhiteCollarEmployeesByOccupationalSeries[[#This Row],[Total Employees]]/$B$334</f>
        <v>2.2229125061414509E-3</v>
      </c>
      <c r="D233" s="9">
        <v>1572</v>
      </c>
      <c r="E233" s="9">
        <v>2414</v>
      </c>
      <c r="F233" s="11">
        <f>WhiteCollarEmployeesByOccupationalSeries[[#This Row],[Female Employees]]/WhiteCollarEmployeesByOccupationalSeries[[#This Row],[Total Employees]]</f>
        <v>0.60561966884094331</v>
      </c>
      <c r="G233" s="15">
        <f>((WhiteCollarEmployeesByOccupationalSeries[[#This Row],[Male Employees]]*WhiteCollarEmployeesByOccupationalSeries[[#This Row],[Male
Average Salary]])+(E233*WhiteCollarEmployeesByOccupationalSeries[[#This Row],[Female
Average Salary]]))/WhiteCollarEmployeesByOccupationalSeries[[#This Row],[Total Employees]]</f>
        <v>86023.01439283225</v>
      </c>
      <c r="H233" s="15">
        <v>91054.369828134993</v>
      </c>
      <c r="I233" s="15">
        <v>82746.589063795007</v>
      </c>
      <c r="J233" s="11">
        <f>ROUND(WhiteCollarEmployeesByOccupationalSeries[[#This Row],[Female
Average Salary]]/WhiteCollarEmployeesByOccupationalSeries[[#This Row],[Male
Average Salary]],3)</f>
        <v>0.90900000000000003</v>
      </c>
      <c r="K233" s="16">
        <f>ROUND(WhiteCollarEmployeesByOccupationalSeries[[#This Row],[% 
of Total Pop]]*J233,7)</f>
        <v>2.0206E-3</v>
      </c>
    </row>
    <row r="234" spans="1:11" ht="15.6" x14ac:dyDescent="0.3">
      <c r="A234" s="6" t="s">
        <v>236</v>
      </c>
      <c r="B234" s="9">
        <f>WhiteCollarEmployeesByOccupationalSeries[[#This Row],[Male Employees]]+WhiteCollarEmployeesByOccupationalSeries[[#This Row],[Female Employees]]</f>
        <v>2810</v>
      </c>
      <c r="C234" s="13">
        <f>WhiteCollarEmployeesByOccupationalSeries[[#This Row],[Total Employees]]/$B$334</f>
        <v>1.5670808184288705E-3</v>
      </c>
      <c r="D234" s="9">
        <v>1258</v>
      </c>
      <c r="E234" s="9">
        <v>1552</v>
      </c>
      <c r="F234" s="11">
        <f>WhiteCollarEmployeesByOccupationalSeries[[#This Row],[Female Employees]]/WhiteCollarEmployeesByOccupationalSeries[[#This Row],[Total Employees]]</f>
        <v>0.55231316725978652</v>
      </c>
      <c r="G234" s="15">
        <f>((WhiteCollarEmployeesByOccupationalSeries[[#This Row],[Male Employees]]*WhiteCollarEmployeesByOccupationalSeries[[#This Row],[Male
Average Salary]])+(E234*WhiteCollarEmployeesByOccupationalSeries[[#This Row],[Female
Average Salary]]))/WhiteCollarEmployeesByOccupationalSeries[[#This Row],[Total Employees]]</f>
        <v>91976.154804270249</v>
      </c>
      <c r="H234" s="15">
        <v>91590.700317965006</v>
      </c>
      <c r="I234" s="15">
        <v>92288.591494844994</v>
      </c>
      <c r="J234" s="11">
        <f>ROUND(WhiteCollarEmployeesByOccupationalSeries[[#This Row],[Female
Average Salary]]/WhiteCollarEmployeesByOccupationalSeries[[#This Row],[Male
Average Salary]],3)</f>
        <v>1.008</v>
      </c>
      <c r="K234" s="16">
        <f>ROUND(WhiteCollarEmployeesByOccupationalSeries[[#This Row],[% 
of Total Pop]]*J234,7)</f>
        <v>1.5796E-3</v>
      </c>
    </row>
    <row r="235" spans="1:11" ht="15.6" x14ac:dyDescent="0.3">
      <c r="A235" s="6" t="s">
        <v>237</v>
      </c>
      <c r="B235" s="9">
        <f>WhiteCollarEmployeesByOccupationalSeries[[#This Row],[Male Employees]]+WhiteCollarEmployeesByOccupationalSeries[[#This Row],[Female Employees]]</f>
        <v>3564</v>
      </c>
      <c r="C235" s="13">
        <f>WhiteCollarEmployeesByOccupationalSeries[[#This Row],[Total Employees]]/$B$334</f>
        <v>1.9875715433738412E-3</v>
      </c>
      <c r="D235" s="9">
        <v>1662</v>
      </c>
      <c r="E235" s="9">
        <v>1902</v>
      </c>
      <c r="F235" s="11">
        <f>WhiteCollarEmployeesByOccupationalSeries[[#This Row],[Female Employees]]/WhiteCollarEmployeesByOccupationalSeries[[#This Row],[Total Employees]]</f>
        <v>0.53367003367003363</v>
      </c>
      <c r="G235" s="15">
        <f>((WhiteCollarEmployeesByOccupationalSeries[[#This Row],[Male Employees]]*WhiteCollarEmployeesByOccupationalSeries[[#This Row],[Male
Average Salary]])+(E235*WhiteCollarEmployeesByOccupationalSeries[[#This Row],[Female
Average Salary]]))/WhiteCollarEmployeesByOccupationalSeries[[#This Row],[Total Employees]]</f>
        <v>94900.389450056173</v>
      </c>
      <c r="H235" s="15">
        <v>97366.045728038996</v>
      </c>
      <c r="I235" s="15">
        <v>92745.856992639005</v>
      </c>
      <c r="J235" s="11">
        <f>ROUND(WhiteCollarEmployeesByOccupationalSeries[[#This Row],[Female
Average Salary]]/WhiteCollarEmployeesByOccupationalSeries[[#This Row],[Male
Average Salary]],3)</f>
        <v>0.95299999999999996</v>
      </c>
      <c r="K235" s="16">
        <f>ROUND(WhiteCollarEmployeesByOccupationalSeries[[#This Row],[% 
of Total Pop]]*J235,7)</f>
        <v>1.8942E-3</v>
      </c>
    </row>
    <row r="236" spans="1:11" ht="15.6" x14ac:dyDescent="0.3">
      <c r="A236" s="6" t="s">
        <v>238</v>
      </c>
      <c r="B236" s="9">
        <f>WhiteCollarEmployeesByOccupationalSeries[[#This Row],[Male Employees]]+WhiteCollarEmployeesByOccupationalSeries[[#This Row],[Female Employees]]</f>
        <v>643</v>
      </c>
      <c r="C236" s="13">
        <f>WhiteCollarEmployeesByOccupationalSeries[[#This Row],[Total Employees]]/$B$334</f>
        <v>3.5858824421699777E-4</v>
      </c>
      <c r="D236" s="9">
        <v>461</v>
      </c>
      <c r="E236" s="9">
        <v>182</v>
      </c>
      <c r="F236" s="11">
        <f>WhiteCollarEmployeesByOccupationalSeries[[#This Row],[Female Employees]]/WhiteCollarEmployeesByOccupationalSeries[[#This Row],[Total Employees]]</f>
        <v>0.28304821150855364</v>
      </c>
      <c r="G236" s="15">
        <f>((WhiteCollarEmployeesByOccupationalSeries[[#This Row],[Male Employees]]*WhiteCollarEmployeesByOccupationalSeries[[#This Row],[Male
Average Salary]])+(E236*WhiteCollarEmployeesByOccupationalSeries[[#This Row],[Female
Average Salary]]))/WhiteCollarEmployeesByOccupationalSeries[[#This Row],[Total Employees]]</f>
        <v>113157.82113733191</v>
      </c>
      <c r="H236" s="15">
        <v>115673.991304348</v>
      </c>
      <c r="I236" s="15">
        <v>106784.445054945</v>
      </c>
      <c r="J236" s="11">
        <f>ROUND(WhiteCollarEmployeesByOccupationalSeries[[#This Row],[Female
Average Salary]]/WhiteCollarEmployeesByOccupationalSeries[[#This Row],[Male
Average Salary]],3)</f>
        <v>0.92300000000000004</v>
      </c>
      <c r="K236" s="16">
        <f>ROUND(WhiteCollarEmployeesByOccupationalSeries[[#This Row],[% 
of Total Pop]]*J236,7)</f>
        <v>3.3100000000000002E-4</v>
      </c>
    </row>
    <row r="237" spans="1:11" ht="15.6" x14ac:dyDescent="0.3">
      <c r="A237" s="6" t="s">
        <v>239</v>
      </c>
      <c r="B237" s="9">
        <f>WhiteCollarEmployeesByOccupationalSeries[[#This Row],[Male Employees]]+WhiteCollarEmployeesByOccupationalSeries[[#This Row],[Female Employees]]</f>
        <v>1804</v>
      </c>
      <c r="C237" s="13">
        <f>WhiteCollarEmployeesByOccupationalSeries[[#This Row],[Total Employees]]/$B$334</f>
        <v>1.0060547318312036E-3</v>
      </c>
      <c r="D237" s="9">
        <v>883</v>
      </c>
      <c r="E237" s="9">
        <v>921</v>
      </c>
      <c r="F237" s="11">
        <f>WhiteCollarEmployeesByOccupationalSeries[[#This Row],[Female Employees]]/WhiteCollarEmployeesByOccupationalSeries[[#This Row],[Total Employees]]</f>
        <v>0.51053215077605318</v>
      </c>
      <c r="G237" s="15">
        <f>((WhiteCollarEmployeesByOccupationalSeries[[#This Row],[Male Employees]]*WhiteCollarEmployeesByOccupationalSeries[[#This Row],[Male
Average Salary]])+(E237*WhiteCollarEmployeesByOccupationalSeries[[#This Row],[Female
Average Salary]]))/WhiteCollarEmployeesByOccupationalSeries[[#This Row],[Total Employees]]</f>
        <v>70024.027400058083</v>
      </c>
      <c r="H237" s="15">
        <v>72041.429705215007</v>
      </c>
      <c r="I237" s="15">
        <v>68089.862106405999</v>
      </c>
      <c r="J237" s="11">
        <f>ROUND(WhiteCollarEmployeesByOccupationalSeries[[#This Row],[Female
Average Salary]]/WhiteCollarEmployeesByOccupationalSeries[[#This Row],[Male
Average Salary]],3)</f>
        <v>0.94499999999999995</v>
      </c>
      <c r="K237" s="16">
        <f>ROUND(WhiteCollarEmployeesByOccupationalSeries[[#This Row],[% 
of Total Pop]]*J237,7)</f>
        <v>9.5069999999999996E-4</v>
      </c>
    </row>
    <row r="238" spans="1:11" ht="15.6" x14ac:dyDescent="0.3">
      <c r="A238" s="6" t="s">
        <v>240</v>
      </c>
      <c r="B238" s="9">
        <f>WhiteCollarEmployeesByOccupationalSeries[[#This Row],[Male Employees]]+WhiteCollarEmployeesByOccupationalSeries[[#This Row],[Female Employees]]</f>
        <v>1337</v>
      </c>
      <c r="C238" s="13">
        <f>WhiteCollarEmployeesByOccupationalSeries[[#This Row],[Total Employees]]/$B$334</f>
        <v>7.4561816876846966E-4</v>
      </c>
      <c r="D238" s="9">
        <v>985</v>
      </c>
      <c r="E238" s="9">
        <v>352</v>
      </c>
      <c r="F238" s="11">
        <f>WhiteCollarEmployeesByOccupationalSeries[[#This Row],[Female Employees]]/WhiteCollarEmployeesByOccupationalSeries[[#This Row],[Total Employees]]</f>
        <v>0.26327599102468213</v>
      </c>
      <c r="G238" s="15">
        <f>((WhiteCollarEmployeesByOccupationalSeries[[#This Row],[Male Employees]]*WhiteCollarEmployeesByOccupationalSeries[[#This Row],[Male
Average Salary]])+(E238*WhiteCollarEmployeesByOccupationalSeries[[#This Row],[Female
Average Salary]]))/WhiteCollarEmployeesByOccupationalSeries[[#This Row],[Total Employees]]</f>
        <v>102001.99027673897</v>
      </c>
      <c r="H238" s="15">
        <v>102229.263959391</v>
      </c>
      <c r="I238" s="15">
        <v>101366.011363636</v>
      </c>
      <c r="J238" s="11">
        <f>ROUND(WhiteCollarEmployeesByOccupationalSeries[[#This Row],[Female
Average Salary]]/WhiteCollarEmployeesByOccupationalSeries[[#This Row],[Male
Average Salary]],3)</f>
        <v>0.99199999999999999</v>
      </c>
      <c r="K238" s="16">
        <f>ROUND(WhiteCollarEmployeesByOccupationalSeries[[#This Row],[% 
of Total Pop]]*J238,7)</f>
        <v>7.3970000000000004E-4</v>
      </c>
    </row>
    <row r="239" spans="1:11" ht="15.6" x14ac:dyDescent="0.3">
      <c r="A239" s="6" t="s">
        <v>241</v>
      </c>
      <c r="B239" s="9">
        <f>WhiteCollarEmployeesByOccupationalSeries[[#This Row],[Male Employees]]+WhiteCollarEmployeesByOccupationalSeries[[#This Row],[Female Employees]]</f>
        <v>106</v>
      </c>
      <c r="C239" s="13">
        <f>WhiteCollarEmployeesByOccupationalSeries[[#This Row],[Total Employees]]/$B$334</f>
        <v>5.9114080695181592E-5</v>
      </c>
      <c r="D239" s="9">
        <v>36</v>
      </c>
      <c r="E239" s="9">
        <v>70</v>
      </c>
      <c r="F239" s="11">
        <f>WhiteCollarEmployeesByOccupationalSeries[[#This Row],[Female Employees]]/WhiteCollarEmployeesByOccupationalSeries[[#This Row],[Total Employees]]</f>
        <v>0.660377358490566</v>
      </c>
      <c r="G239" s="15">
        <f>((WhiteCollarEmployeesByOccupationalSeries[[#This Row],[Male Employees]]*WhiteCollarEmployeesByOccupationalSeries[[#This Row],[Male
Average Salary]])+(E239*WhiteCollarEmployeesByOccupationalSeries[[#This Row],[Female
Average Salary]]))/WhiteCollarEmployeesByOccupationalSeries[[#This Row],[Total Employees]]</f>
        <v>38425.64150943383</v>
      </c>
      <c r="H239" s="15">
        <v>38675.055555555999</v>
      </c>
      <c r="I239" s="15">
        <v>38297.371428571001</v>
      </c>
      <c r="J239" s="11">
        <f>ROUND(WhiteCollarEmployeesByOccupationalSeries[[#This Row],[Female
Average Salary]]/WhiteCollarEmployeesByOccupationalSeries[[#This Row],[Male
Average Salary]],3)</f>
        <v>0.99</v>
      </c>
      <c r="K239" s="16">
        <f>ROUND(WhiteCollarEmployeesByOccupationalSeries[[#This Row],[% 
of Total Pop]]*J239,7)</f>
        <v>5.8499999999999999E-5</v>
      </c>
    </row>
    <row r="240" spans="1:11" ht="15.6" x14ac:dyDescent="0.3">
      <c r="A240" s="6" t="s">
        <v>242</v>
      </c>
      <c r="B240" s="9">
        <f>WhiteCollarEmployeesByOccupationalSeries[[#This Row],[Male Employees]]+WhiteCollarEmployeesByOccupationalSeries[[#This Row],[Female Employees]]</f>
        <v>404</v>
      </c>
      <c r="C240" s="13">
        <f>WhiteCollarEmployeesByOccupationalSeries[[#This Row],[Total Employees]]/$B$334</f>
        <v>2.2530272264956002E-4</v>
      </c>
      <c r="D240" s="9">
        <v>262</v>
      </c>
      <c r="E240" s="9">
        <v>142</v>
      </c>
      <c r="F240" s="11">
        <f>WhiteCollarEmployeesByOccupationalSeries[[#This Row],[Female Employees]]/WhiteCollarEmployeesByOccupationalSeries[[#This Row],[Total Employees]]</f>
        <v>0.35148514851485146</v>
      </c>
      <c r="G240" s="15">
        <f>((WhiteCollarEmployeesByOccupationalSeries[[#This Row],[Male Employees]]*WhiteCollarEmployeesByOccupationalSeries[[#This Row],[Male
Average Salary]])+(E240*WhiteCollarEmployeesByOccupationalSeries[[#This Row],[Female
Average Salary]]))/WhiteCollarEmployeesByOccupationalSeries[[#This Row],[Total Employees]]</f>
        <v>174531.83663366365</v>
      </c>
      <c r="H240" s="15">
        <v>174858.30152671799</v>
      </c>
      <c r="I240" s="15">
        <v>173929.48591549299</v>
      </c>
      <c r="J240" s="11">
        <f>ROUND(WhiteCollarEmployeesByOccupationalSeries[[#This Row],[Female
Average Salary]]/WhiteCollarEmployeesByOccupationalSeries[[#This Row],[Male
Average Salary]],3)</f>
        <v>0.995</v>
      </c>
      <c r="K240" s="16">
        <f>ROUND(WhiteCollarEmployeesByOccupationalSeries[[#This Row],[% 
of Total Pop]]*J240,7)</f>
        <v>2.242E-4</v>
      </c>
    </row>
    <row r="241" spans="1:11" ht="15.6" x14ac:dyDescent="0.3">
      <c r="A241" s="6" t="s">
        <v>243</v>
      </c>
      <c r="B241" s="9">
        <f>WhiteCollarEmployeesByOccupationalSeries[[#This Row],[Male Employees]]+WhiteCollarEmployeesByOccupationalSeries[[#This Row],[Female Employees]]</f>
        <v>447</v>
      </c>
      <c r="C241" s="13">
        <f>WhiteCollarEmployeesByOccupationalSeries[[#This Row],[Total Employees]]/$B$334</f>
        <v>2.4928296293156763E-4</v>
      </c>
      <c r="D241" s="9">
        <v>309</v>
      </c>
      <c r="E241" s="9">
        <v>138</v>
      </c>
      <c r="F241" s="11">
        <f>WhiteCollarEmployeesByOccupationalSeries[[#This Row],[Female Employees]]/WhiteCollarEmployeesByOccupationalSeries[[#This Row],[Total Employees]]</f>
        <v>0.3087248322147651</v>
      </c>
      <c r="G241" s="15">
        <f>((WhiteCollarEmployeesByOccupationalSeries[[#This Row],[Male Employees]]*WhiteCollarEmployeesByOccupationalSeries[[#This Row],[Male
Average Salary]])+(E241*WhiteCollarEmployeesByOccupationalSeries[[#This Row],[Female
Average Salary]]))/WhiteCollarEmployeesByOccupationalSeries[[#This Row],[Total Employees]]</f>
        <v>176938.40492170042</v>
      </c>
      <c r="H241" s="15">
        <v>176518.78964401301</v>
      </c>
      <c r="I241" s="15">
        <v>177877.97826087</v>
      </c>
      <c r="J241" s="11">
        <f>ROUND(WhiteCollarEmployeesByOccupationalSeries[[#This Row],[Female
Average Salary]]/WhiteCollarEmployeesByOccupationalSeries[[#This Row],[Male
Average Salary]],3)</f>
        <v>1.008</v>
      </c>
      <c r="K241" s="16">
        <f>ROUND(WhiteCollarEmployeesByOccupationalSeries[[#This Row],[% 
of Total Pop]]*J241,7)</f>
        <v>2.5129999999999998E-4</v>
      </c>
    </row>
    <row r="242" spans="1:11" ht="15.6" x14ac:dyDescent="0.3">
      <c r="A242" s="6" t="s">
        <v>244</v>
      </c>
      <c r="B242" s="9">
        <f>WhiteCollarEmployeesByOccupationalSeries[[#This Row],[Male Employees]]+WhiteCollarEmployeesByOccupationalSeries[[#This Row],[Female Employees]]</f>
        <v>8238</v>
      </c>
      <c r="C242" s="13">
        <f>WhiteCollarEmployeesByOccupationalSeries[[#This Row],[Total Employees]]/$B$334</f>
        <v>4.5941678940274143E-3</v>
      </c>
      <c r="D242" s="9">
        <v>6031</v>
      </c>
      <c r="E242" s="9">
        <v>2207</v>
      </c>
      <c r="F242" s="11">
        <f>WhiteCollarEmployeesByOccupationalSeries[[#This Row],[Female Employees]]/WhiteCollarEmployeesByOccupationalSeries[[#This Row],[Total Employees]]</f>
        <v>0.26790483126972564</v>
      </c>
      <c r="G242" s="15">
        <f>((WhiteCollarEmployeesByOccupationalSeries[[#This Row],[Male Employees]]*WhiteCollarEmployeesByOccupationalSeries[[#This Row],[Male
Average Salary]])+(E242*WhiteCollarEmployeesByOccupationalSeries[[#This Row],[Female
Average Salary]]))/WhiteCollarEmployeesByOccupationalSeries[[#This Row],[Total Employees]]</f>
        <v>135794.00376304955</v>
      </c>
      <c r="H242" s="15">
        <v>136926.09451169</v>
      </c>
      <c r="I242" s="15">
        <v>132700.37471681001</v>
      </c>
      <c r="J242" s="11">
        <f>ROUND(WhiteCollarEmployeesByOccupationalSeries[[#This Row],[Female
Average Salary]]/WhiteCollarEmployeesByOccupationalSeries[[#This Row],[Male
Average Salary]],3)</f>
        <v>0.96899999999999997</v>
      </c>
      <c r="K242" s="16">
        <f>ROUND(WhiteCollarEmployeesByOccupationalSeries[[#This Row],[% 
of Total Pop]]*J242,7)</f>
        <v>4.4517000000000003E-3</v>
      </c>
    </row>
    <row r="243" spans="1:11" ht="15.6" x14ac:dyDescent="0.3">
      <c r="A243" s="6" t="s">
        <v>245</v>
      </c>
      <c r="B243" s="9">
        <f>WhiteCollarEmployeesByOccupationalSeries[[#This Row],[Male Employees]]+WhiteCollarEmployeesByOccupationalSeries[[#This Row],[Female Employees]]</f>
        <v>287</v>
      </c>
      <c r="C243" s="13">
        <f>WhiteCollarEmployeesByOccupationalSeries[[#This Row],[Total Employees]]/$B$334</f>
        <v>1.6005416188223694E-4</v>
      </c>
      <c r="D243" s="9">
        <v>108</v>
      </c>
      <c r="E243" s="9">
        <v>179</v>
      </c>
      <c r="F243" s="11">
        <f>WhiteCollarEmployeesByOccupationalSeries[[#This Row],[Female Employees]]/WhiteCollarEmployeesByOccupationalSeries[[#This Row],[Total Employees]]</f>
        <v>0.62369337979094075</v>
      </c>
      <c r="G243" s="15">
        <f>((WhiteCollarEmployeesByOccupationalSeries[[#This Row],[Male Employees]]*WhiteCollarEmployeesByOccupationalSeries[[#This Row],[Male
Average Salary]])+(E243*WhiteCollarEmployeesByOccupationalSeries[[#This Row],[Female
Average Salary]]))/WhiteCollarEmployeesByOccupationalSeries[[#This Row],[Total Employees]]</f>
        <v>108736.44599303177</v>
      </c>
      <c r="H243" s="15">
        <v>109572.59259259301</v>
      </c>
      <c r="I243" s="15">
        <v>108231.95530726299</v>
      </c>
      <c r="J243" s="11">
        <f>ROUND(WhiteCollarEmployeesByOccupationalSeries[[#This Row],[Female
Average Salary]]/WhiteCollarEmployeesByOccupationalSeries[[#This Row],[Male
Average Salary]],3)</f>
        <v>0.98799999999999999</v>
      </c>
      <c r="K243" s="16">
        <f>ROUND(WhiteCollarEmployeesByOccupationalSeries[[#This Row],[% 
of Total Pop]]*J243,7)</f>
        <v>1.5809999999999999E-4</v>
      </c>
    </row>
    <row r="244" spans="1:11" ht="15.6" x14ac:dyDescent="0.3">
      <c r="A244" s="6" t="s">
        <v>246</v>
      </c>
      <c r="B244" s="9">
        <f>WhiteCollarEmployeesByOccupationalSeries[[#This Row],[Male Employees]]+WhiteCollarEmployeesByOccupationalSeries[[#This Row],[Female Employees]]</f>
        <v>8384</v>
      </c>
      <c r="C244" s="13">
        <f>WhiteCollarEmployeesByOccupationalSeries[[#This Row],[Total Employees]]/$B$334</f>
        <v>4.6755891749849284E-3</v>
      </c>
      <c r="D244" s="9">
        <v>5054</v>
      </c>
      <c r="E244" s="9">
        <v>3330</v>
      </c>
      <c r="F244" s="11">
        <f>WhiteCollarEmployeesByOccupationalSeries[[#This Row],[Female Employees]]/WhiteCollarEmployeesByOccupationalSeries[[#This Row],[Total Employees]]</f>
        <v>0.39718511450381677</v>
      </c>
      <c r="G244" s="15">
        <f>((WhiteCollarEmployeesByOccupationalSeries[[#This Row],[Male Employees]]*WhiteCollarEmployeesByOccupationalSeries[[#This Row],[Male
Average Salary]])+(E244*WhiteCollarEmployeesByOccupationalSeries[[#This Row],[Female
Average Salary]]))/WhiteCollarEmployeesByOccupationalSeries[[#This Row],[Total Employees]]</f>
        <v>126051.82970522023</v>
      </c>
      <c r="H244" s="15">
        <v>129722.248565209</v>
      </c>
      <c r="I244" s="15">
        <v>120481.16996997</v>
      </c>
      <c r="J244" s="11">
        <f>ROUND(WhiteCollarEmployeesByOccupationalSeries[[#This Row],[Female
Average Salary]]/WhiteCollarEmployeesByOccupationalSeries[[#This Row],[Male
Average Salary]],3)</f>
        <v>0.92900000000000005</v>
      </c>
      <c r="K244" s="16">
        <f>ROUND(WhiteCollarEmployeesByOccupationalSeries[[#This Row],[% 
of Total Pop]]*J244,7)</f>
        <v>4.3436000000000004E-3</v>
      </c>
    </row>
    <row r="245" spans="1:11" ht="15.6" x14ac:dyDescent="0.3">
      <c r="A245" s="6" t="s">
        <v>247</v>
      </c>
      <c r="B245" s="9">
        <f>WhiteCollarEmployeesByOccupationalSeries[[#This Row],[Male Employees]]+WhiteCollarEmployeesByOccupationalSeries[[#This Row],[Female Employees]]</f>
        <v>873</v>
      </c>
      <c r="C245" s="13">
        <f>WhiteCollarEmployeesByOccupationalSeries[[#This Row],[Total Employees]]/$B$334</f>
        <v>4.8685464572541064E-4</v>
      </c>
      <c r="D245" s="9">
        <v>638</v>
      </c>
      <c r="E245" s="9">
        <v>235</v>
      </c>
      <c r="F245" s="11">
        <f>WhiteCollarEmployeesByOccupationalSeries[[#This Row],[Female Employees]]/WhiteCollarEmployeesByOccupationalSeries[[#This Row],[Total Employees]]</f>
        <v>0.26918671248568155</v>
      </c>
      <c r="G245" s="15">
        <f>((WhiteCollarEmployeesByOccupationalSeries[[#This Row],[Male Employees]]*WhiteCollarEmployeesByOccupationalSeries[[#This Row],[Male
Average Salary]])+(E245*WhiteCollarEmployeesByOccupationalSeries[[#This Row],[Female
Average Salary]]))/WhiteCollarEmployeesByOccupationalSeries[[#This Row],[Total Employees]]</f>
        <v>114981.85337915247</v>
      </c>
      <c r="H245" s="15">
        <v>117426.22257053301</v>
      </c>
      <c r="I245" s="15">
        <v>108345.65106383</v>
      </c>
      <c r="J245" s="11">
        <f>ROUND(WhiteCollarEmployeesByOccupationalSeries[[#This Row],[Female
Average Salary]]/WhiteCollarEmployeesByOccupationalSeries[[#This Row],[Male
Average Salary]],3)</f>
        <v>0.92300000000000004</v>
      </c>
      <c r="K245" s="16">
        <f>ROUND(WhiteCollarEmployeesByOccupationalSeries[[#This Row],[% 
of Total Pop]]*J245,7)</f>
        <v>4.4939999999999997E-4</v>
      </c>
    </row>
    <row r="246" spans="1:11" ht="15.6" x14ac:dyDescent="0.3">
      <c r="A246" s="6" t="s">
        <v>248</v>
      </c>
      <c r="B246" s="9">
        <f>WhiteCollarEmployeesByOccupationalSeries[[#This Row],[Male Employees]]+WhiteCollarEmployeesByOccupationalSeries[[#This Row],[Female Employees]]</f>
        <v>2099</v>
      </c>
      <c r="C246" s="13">
        <f>WhiteCollarEmployeesByOccupationalSeries[[#This Row],[Total Employees]]/$B$334</f>
        <v>1.1705703337659072E-3</v>
      </c>
      <c r="D246" s="9">
        <v>1800</v>
      </c>
      <c r="E246" s="9">
        <v>299</v>
      </c>
      <c r="F246" s="11">
        <f>WhiteCollarEmployeesByOccupationalSeries[[#This Row],[Female Employees]]/WhiteCollarEmployeesByOccupationalSeries[[#This Row],[Total Employees]]</f>
        <v>0.14244878513577894</v>
      </c>
      <c r="G246" s="15">
        <f>((WhiteCollarEmployeesByOccupationalSeries[[#This Row],[Male Employees]]*WhiteCollarEmployeesByOccupationalSeries[[#This Row],[Male
Average Salary]])+(E246*WhiteCollarEmployeesByOccupationalSeries[[#This Row],[Female
Average Salary]]))/WhiteCollarEmployeesByOccupationalSeries[[#This Row],[Total Employees]]</f>
        <v>138323.41638875657</v>
      </c>
      <c r="H246" s="15">
        <v>139733.61499999999</v>
      </c>
      <c r="I246" s="15">
        <v>129833.92642140501</v>
      </c>
      <c r="J246" s="11">
        <f>ROUND(WhiteCollarEmployeesByOccupationalSeries[[#This Row],[Female
Average Salary]]/WhiteCollarEmployeesByOccupationalSeries[[#This Row],[Male
Average Salary]],3)</f>
        <v>0.92900000000000005</v>
      </c>
      <c r="K246" s="16">
        <f>ROUND(WhiteCollarEmployeesByOccupationalSeries[[#This Row],[% 
of Total Pop]]*J246,7)</f>
        <v>1.0874999999999999E-3</v>
      </c>
    </row>
    <row r="247" spans="1:11" ht="15.6" x14ac:dyDescent="0.3">
      <c r="A247" s="6" t="s">
        <v>249</v>
      </c>
      <c r="B247" s="9">
        <f>WhiteCollarEmployeesByOccupationalSeries[[#This Row],[Male Employees]]+WhiteCollarEmployeesByOccupationalSeries[[#This Row],[Female Employees]]</f>
        <v>1767</v>
      </c>
      <c r="C247" s="13">
        <f>WhiteCollarEmployeesByOccupationalSeries[[#This Row],[Total Employees]]/$B$334</f>
        <v>9.854205715885459E-4</v>
      </c>
      <c r="D247" s="9">
        <v>1243</v>
      </c>
      <c r="E247" s="9">
        <v>524</v>
      </c>
      <c r="F247" s="11">
        <f>WhiteCollarEmployeesByOccupationalSeries[[#This Row],[Female Employees]]/WhiteCollarEmployeesByOccupationalSeries[[#This Row],[Total Employees]]</f>
        <v>0.29654782116581779</v>
      </c>
      <c r="G247" s="15">
        <f>((WhiteCollarEmployeesByOccupationalSeries[[#This Row],[Male Employees]]*WhiteCollarEmployeesByOccupationalSeries[[#This Row],[Male
Average Salary]])+(E247*WhiteCollarEmployeesByOccupationalSeries[[#This Row],[Female
Average Salary]]))/WhiteCollarEmployeesByOccupationalSeries[[#This Row],[Total Employees]]</f>
        <v>75137.24139751753</v>
      </c>
      <c r="H247" s="15">
        <v>78218.516908213001</v>
      </c>
      <c r="I247" s="15">
        <v>67828.03250478</v>
      </c>
      <c r="J247" s="11">
        <f>ROUND(WhiteCollarEmployeesByOccupationalSeries[[#This Row],[Female
Average Salary]]/WhiteCollarEmployeesByOccupationalSeries[[#This Row],[Male
Average Salary]],3)</f>
        <v>0.86699999999999999</v>
      </c>
      <c r="K247" s="16">
        <f>ROUND(WhiteCollarEmployeesByOccupationalSeries[[#This Row],[% 
of Total Pop]]*J247,7)</f>
        <v>8.5439999999999995E-4</v>
      </c>
    </row>
    <row r="248" spans="1:11" ht="15.6" x14ac:dyDescent="0.3">
      <c r="A248" s="6" t="s">
        <v>250</v>
      </c>
      <c r="B248" s="9">
        <f>WhiteCollarEmployeesByOccupationalSeries[[#This Row],[Male Employees]]+WhiteCollarEmployeesByOccupationalSeries[[#This Row],[Female Employees]]</f>
        <v>382</v>
      </c>
      <c r="C248" s="13">
        <f>WhiteCollarEmployeesByOccupationalSeries[[#This Row],[Total Employees]]/$B$334</f>
        <v>2.1303376250527705E-4</v>
      </c>
      <c r="D248" s="9">
        <v>262</v>
      </c>
      <c r="E248" s="9">
        <v>120</v>
      </c>
      <c r="F248" s="11">
        <f>WhiteCollarEmployeesByOccupationalSeries[[#This Row],[Female Employees]]/WhiteCollarEmployeesByOccupationalSeries[[#This Row],[Total Employees]]</f>
        <v>0.31413612565445026</v>
      </c>
      <c r="G248" s="15">
        <f>((WhiteCollarEmployeesByOccupationalSeries[[#This Row],[Male Employees]]*WhiteCollarEmployeesByOccupationalSeries[[#This Row],[Male
Average Salary]])+(E248*WhiteCollarEmployeesByOccupationalSeries[[#This Row],[Female
Average Salary]]))/WhiteCollarEmployeesByOccupationalSeries[[#This Row],[Total Employees]]</f>
        <v>128908.94240837697</v>
      </c>
      <c r="H248" s="15">
        <v>131258.45801526701</v>
      </c>
      <c r="I248" s="15">
        <v>123779.16666666701</v>
      </c>
      <c r="J248" s="11">
        <f>ROUND(WhiteCollarEmployeesByOccupationalSeries[[#This Row],[Female
Average Salary]]/WhiteCollarEmployeesByOccupationalSeries[[#This Row],[Male
Average Salary]],3)</f>
        <v>0.94299999999999995</v>
      </c>
      <c r="K248" s="16">
        <f>ROUND(WhiteCollarEmployeesByOccupationalSeries[[#This Row],[% 
of Total Pop]]*J248,7)</f>
        <v>2.009E-4</v>
      </c>
    </row>
    <row r="249" spans="1:11" ht="15.6" x14ac:dyDescent="0.3">
      <c r="A249" s="6" t="s">
        <v>251</v>
      </c>
      <c r="B249" s="9">
        <f>WhiteCollarEmployeesByOccupationalSeries[[#This Row],[Male Employees]]+WhiteCollarEmployeesByOccupationalSeries[[#This Row],[Female Employees]]</f>
        <v>1789</v>
      </c>
      <c r="C249" s="13">
        <f>WhiteCollarEmployeesByOccupationalSeries[[#This Row],[Total Employees]]/$B$334</f>
        <v>9.9768953173282895E-4</v>
      </c>
      <c r="D249" s="9">
        <v>1233</v>
      </c>
      <c r="E249" s="9">
        <v>556</v>
      </c>
      <c r="F249" s="11">
        <f>WhiteCollarEmployeesByOccupationalSeries[[#This Row],[Female Employees]]/WhiteCollarEmployeesByOccupationalSeries[[#This Row],[Total Employees]]</f>
        <v>0.31078814980435998</v>
      </c>
      <c r="G249" s="15">
        <f>((WhiteCollarEmployeesByOccupationalSeries[[#This Row],[Male Employees]]*WhiteCollarEmployeesByOccupationalSeries[[#This Row],[Male
Average Salary]])+(E249*WhiteCollarEmployeesByOccupationalSeries[[#This Row],[Female
Average Salary]]))/WhiteCollarEmployeesByOccupationalSeries[[#This Row],[Total Employees]]</f>
        <v>104379.85410844037</v>
      </c>
      <c r="H249" s="15">
        <v>107025.710462287</v>
      </c>
      <c r="I249" s="15">
        <v>98512.334532374007</v>
      </c>
      <c r="J249" s="11">
        <f>ROUND(WhiteCollarEmployeesByOccupationalSeries[[#This Row],[Female
Average Salary]]/WhiteCollarEmployeesByOccupationalSeries[[#This Row],[Male
Average Salary]],3)</f>
        <v>0.92</v>
      </c>
      <c r="K249" s="16">
        <f>ROUND(WhiteCollarEmployeesByOccupationalSeries[[#This Row],[% 
of Total Pop]]*J249,7)</f>
        <v>9.1790000000000003E-4</v>
      </c>
    </row>
    <row r="250" spans="1:11" ht="15.6" x14ac:dyDescent="0.3">
      <c r="A250" s="6" t="s">
        <v>252</v>
      </c>
      <c r="B250" s="9">
        <f>WhiteCollarEmployeesByOccupationalSeries[[#This Row],[Male Employees]]+WhiteCollarEmployeesByOccupationalSeries[[#This Row],[Female Employees]]</f>
        <v>1350</v>
      </c>
      <c r="C250" s="13">
        <f>WhiteCollarEmployeesByOccupationalSeries[[#This Row],[Total Employees]]/$B$334</f>
        <v>7.5286800885372783E-4</v>
      </c>
      <c r="D250" s="9">
        <v>1085</v>
      </c>
      <c r="E250" s="9">
        <v>265</v>
      </c>
      <c r="F250" s="11">
        <f>WhiteCollarEmployeesByOccupationalSeries[[#This Row],[Female Employees]]/WhiteCollarEmployeesByOccupationalSeries[[#This Row],[Total Employees]]</f>
        <v>0.1962962962962963</v>
      </c>
      <c r="G250" s="15">
        <f>((WhiteCollarEmployeesByOccupationalSeries[[#This Row],[Male Employees]]*WhiteCollarEmployeesByOccupationalSeries[[#This Row],[Male
Average Salary]])+(E250*WhiteCollarEmployeesByOccupationalSeries[[#This Row],[Female
Average Salary]]))/WhiteCollarEmployeesByOccupationalSeries[[#This Row],[Total Employees]]</f>
        <v>66189.671111111369</v>
      </c>
      <c r="H250" s="15">
        <v>67701.947465438003</v>
      </c>
      <c r="I250" s="15">
        <v>59997.898113208001</v>
      </c>
      <c r="J250" s="11">
        <f>ROUND(WhiteCollarEmployeesByOccupationalSeries[[#This Row],[Female
Average Salary]]/WhiteCollarEmployeesByOccupationalSeries[[#This Row],[Male
Average Salary]],3)</f>
        <v>0.88600000000000001</v>
      </c>
      <c r="K250" s="16">
        <f>ROUND(WhiteCollarEmployeesByOccupationalSeries[[#This Row],[% 
of Total Pop]]*J250,7)</f>
        <v>6.6699999999999995E-4</v>
      </c>
    </row>
    <row r="251" spans="1:11" ht="15.6" x14ac:dyDescent="0.3">
      <c r="A251" s="6" t="s">
        <v>253</v>
      </c>
      <c r="B251" s="9">
        <f>WhiteCollarEmployeesByOccupationalSeries[[#This Row],[Male Employees]]+WhiteCollarEmployeesByOccupationalSeries[[#This Row],[Female Employees]]</f>
        <v>4817</v>
      </c>
      <c r="C251" s="13">
        <f>WhiteCollarEmployeesByOccupationalSeries[[#This Row],[Total Employees]]/$B$334</f>
        <v>2.6863445915914124E-3</v>
      </c>
      <c r="D251" s="9">
        <v>2722</v>
      </c>
      <c r="E251" s="9">
        <v>2095</v>
      </c>
      <c r="F251" s="11">
        <f>WhiteCollarEmployeesByOccupationalSeries[[#This Row],[Female Employees]]/WhiteCollarEmployeesByOccupationalSeries[[#This Row],[Total Employees]]</f>
        <v>0.43491799875441145</v>
      </c>
      <c r="G251" s="15">
        <f>((WhiteCollarEmployeesByOccupationalSeries[[#This Row],[Male Employees]]*WhiteCollarEmployeesByOccupationalSeries[[#This Row],[Male
Average Salary]])+(E251*WhiteCollarEmployeesByOccupationalSeries[[#This Row],[Female
Average Salary]]))/WhiteCollarEmployeesByOccupationalSeries[[#This Row],[Total Employees]]</f>
        <v>123647.59414573376</v>
      </c>
      <c r="H251" s="15">
        <v>128059.325128582</v>
      </c>
      <c r="I251" s="15">
        <v>117915.502625298</v>
      </c>
      <c r="J251" s="11">
        <f>ROUND(WhiteCollarEmployeesByOccupationalSeries[[#This Row],[Female
Average Salary]]/WhiteCollarEmployeesByOccupationalSeries[[#This Row],[Male
Average Salary]],3)</f>
        <v>0.92100000000000004</v>
      </c>
      <c r="K251" s="16">
        <f>ROUND(WhiteCollarEmployeesByOccupationalSeries[[#This Row],[% 
of Total Pop]]*J251,7)</f>
        <v>2.4740999999999999E-3</v>
      </c>
    </row>
    <row r="252" spans="1:11" ht="15.6" x14ac:dyDescent="0.3">
      <c r="A252" s="6" t="s">
        <v>254</v>
      </c>
      <c r="B252" s="9">
        <f>WhiteCollarEmployeesByOccupationalSeries[[#This Row],[Male Employees]]+WhiteCollarEmployeesByOccupationalSeries[[#This Row],[Female Employees]]</f>
        <v>453</v>
      </c>
      <c r="C252" s="13">
        <f>WhiteCollarEmployeesByOccupationalSeries[[#This Row],[Total Employees]]/$B$334</f>
        <v>2.5262904297091755E-4</v>
      </c>
      <c r="D252" s="9">
        <v>319</v>
      </c>
      <c r="E252" s="9">
        <v>134</v>
      </c>
      <c r="F252" s="11">
        <f>WhiteCollarEmployeesByOccupationalSeries[[#This Row],[Female Employees]]/WhiteCollarEmployeesByOccupationalSeries[[#This Row],[Total Employees]]</f>
        <v>0.2958057395143488</v>
      </c>
      <c r="G252" s="15">
        <f>((WhiteCollarEmployeesByOccupationalSeries[[#This Row],[Male Employees]]*WhiteCollarEmployeesByOccupationalSeries[[#This Row],[Male
Average Salary]])+(E252*WhiteCollarEmployeesByOccupationalSeries[[#This Row],[Female
Average Salary]]))/WhiteCollarEmployeesByOccupationalSeries[[#This Row],[Total Employees]]</f>
        <v>153647.47902869771</v>
      </c>
      <c r="H252" s="15">
        <v>155981.746081505</v>
      </c>
      <c r="I252" s="15">
        <v>148090.52985074601</v>
      </c>
      <c r="J252" s="11">
        <f>ROUND(WhiteCollarEmployeesByOccupationalSeries[[#This Row],[Female
Average Salary]]/WhiteCollarEmployeesByOccupationalSeries[[#This Row],[Male
Average Salary]],3)</f>
        <v>0.94899999999999995</v>
      </c>
      <c r="K252" s="16">
        <f>ROUND(WhiteCollarEmployeesByOccupationalSeries[[#This Row],[% 
of Total Pop]]*J252,7)</f>
        <v>2.397E-4</v>
      </c>
    </row>
    <row r="253" spans="1:11" ht="15.6" x14ac:dyDescent="0.3">
      <c r="A253" s="6" t="s">
        <v>255</v>
      </c>
      <c r="B253" s="9">
        <f>WhiteCollarEmployeesByOccupationalSeries[[#This Row],[Male Employees]]+WhiteCollarEmployeesByOccupationalSeries[[#This Row],[Female Employees]]</f>
        <v>2834</v>
      </c>
      <c r="C253" s="13">
        <f>WhiteCollarEmployeesByOccupationalSeries[[#This Row],[Total Employees]]/$B$334</f>
        <v>1.5804651385862699E-3</v>
      </c>
      <c r="D253" s="9">
        <v>2276</v>
      </c>
      <c r="E253" s="9">
        <v>558</v>
      </c>
      <c r="F253" s="11">
        <f>WhiteCollarEmployeesByOccupationalSeries[[#This Row],[Female Employees]]/WhiteCollarEmployeesByOccupationalSeries[[#This Row],[Total Employees]]</f>
        <v>0.19689484827099507</v>
      </c>
      <c r="G253" s="15">
        <f>((WhiteCollarEmployeesByOccupationalSeries[[#This Row],[Male Employees]]*WhiteCollarEmployeesByOccupationalSeries[[#This Row],[Male
Average Salary]])+(E253*WhiteCollarEmployeesByOccupationalSeries[[#This Row],[Female
Average Salary]]))/WhiteCollarEmployeesByOccupationalSeries[[#This Row],[Total Employees]]</f>
        <v>109014.10056457287</v>
      </c>
      <c r="H253" s="15">
        <v>111958.91827768</v>
      </c>
      <c r="I253" s="15">
        <v>97002.621863798995</v>
      </c>
      <c r="J253" s="11">
        <f>ROUND(WhiteCollarEmployeesByOccupationalSeries[[#This Row],[Female
Average Salary]]/WhiteCollarEmployeesByOccupationalSeries[[#This Row],[Male
Average Salary]],3)</f>
        <v>0.86599999999999999</v>
      </c>
      <c r="K253" s="16">
        <f>ROUND(WhiteCollarEmployeesByOccupationalSeries[[#This Row],[% 
of Total Pop]]*J253,7)</f>
        <v>1.3687E-3</v>
      </c>
    </row>
    <row r="254" spans="1:11" ht="15.6" x14ac:dyDescent="0.3">
      <c r="A254" s="6" t="s">
        <v>256</v>
      </c>
      <c r="B254" s="9">
        <f>WhiteCollarEmployeesByOccupationalSeries[[#This Row],[Male Employees]]+WhiteCollarEmployeesByOccupationalSeries[[#This Row],[Female Employees]]</f>
        <v>424</v>
      </c>
      <c r="C254" s="13">
        <f>WhiteCollarEmployeesByOccupationalSeries[[#This Row],[Total Employees]]/$B$334</f>
        <v>2.3645632278072637E-4</v>
      </c>
      <c r="D254" s="9">
        <v>367</v>
      </c>
      <c r="E254" s="9">
        <v>57</v>
      </c>
      <c r="F254" s="11">
        <f>WhiteCollarEmployeesByOccupationalSeries[[#This Row],[Female Employees]]/WhiteCollarEmployeesByOccupationalSeries[[#This Row],[Total Employees]]</f>
        <v>0.13443396226415094</v>
      </c>
      <c r="G254" s="15">
        <f>((WhiteCollarEmployeesByOccupationalSeries[[#This Row],[Male Employees]]*WhiteCollarEmployeesByOccupationalSeries[[#This Row],[Male
Average Salary]])+(E254*WhiteCollarEmployeesByOccupationalSeries[[#This Row],[Female
Average Salary]]))/WhiteCollarEmployeesByOccupationalSeries[[#This Row],[Total Employees]]</f>
        <v>81099.268867924111</v>
      </c>
      <c r="H254" s="15">
        <v>80982.299727520003</v>
      </c>
      <c r="I254" s="15">
        <v>81852.385964911999</v>
      </c>
      <c r="J254" s="11">
        <f>ROUND(WhiteCollarEmployeesByOccupationalSeries[[#This Row],[Female
Average Salary]]/WhiteCollarEmployeesByOccupationalSeries[[#This Row],[Male
Average Salary]],3)</f>
        <v>1.0109999999999999</v>
      </c>
      <c r="K254" s="16">
        <f>ROUND(WhiteCollarEmployeesByOccupationalSeries[[#This Row],[% 
of Total Pop]]*J254,7)</f>
        <v>2.3910000000000001E-4</v>
      </c>
    </row>
    <row r="255" spans="1:11" ht="15.6" x14ac:dyDescent="0.3">
      <c r="A255" s="6" t="s">
        <v>257</v>
      </c>
      <c r="B255" s="9">
        <f>WhiteCollarEmployeesByOccupationalSeries[[#This Row],[Male Employees]]+WhiteCollarEmployeesByOccupationalSeries[[#This Row],[Female Employees]]</f>
        <v>1367</v>
      </c>
      <c r="C255" s="13">
        <f>WhiteCollarEmployeesByOccupationalSeries[[#This Row],[Total Employees]]/$B$334</f>
        <v>7.6234856896521916E-4</v>
      </c>
      <c r="D255" s="9">
        <v>903</v>
      </c>
      <c r="E255" s="9">
        <v>464</v>
      </c>
      <c r="F255" s="11">
        <f>WhiteCollarEmployeesByOccupationalSeries[[#This Row],[Female Employees]]/WhiteCollarEmployeesByOccupationalSeries[[#This Row],[Total Employees]]</f>
        <v>0.33942940746159472</v>
      </c>
      <c r="G255" s="15">
        <f>((WhiteCollarEmployeesByOccupationalSeries[[#This Row],[Male Employees]]*WhiteCollarEmployeesByOccupationalSeries[[#This Row],[Male
Average Salary]])+(E255*WhiteCollarEmployeesByOccupationalSeries[[#This Row],[Female
Average Salary]]))/WhiteCollarEmployeesByOccupationalSeries[[#This Row],[Total Employees]]</f>
        <v>107507.15801024152</v>
      </c>
      <c r="H255" s="15">
        <v>110124.20044296799</v>
      </c>
      <c r="I255" s="15">
        <v>102414.077586207</v>
      </c>
      <c r="J255" s="11">
        <f>ROUND(WhiteCollarEmployeesByOccupationalSeries[[#This Row],[Female
Average Salary]]/WhiteCollarEmployeesByOccupationalSeries[[#This Row],[Male
Average Salary]],3)</f>
        <v>0.93</v>
      </c>
      <c r="K255" s="16">
        <f>ROUND(WhiteCollarEmployeesByOccupationalSeries[[#This Row],[% 
of Total Pop]]*J255,7)</f>
        <v>7.0899999999999999E-4</v>
      </c>
    </row>
    <row r="256" spans="1:11" ht="15.6" x14ac:dyDescent="0.3">
      <c r="A256" s="6" t="s">
        <v>258</v>
      </c>
      <c r="B256" s="9">
        <f>WhiteCollarEmployeesByOccupationalSeries[[#This Row],[Male Employees]]+WhiteCollarEmployeesByOccupationalSeries[[#This Row],[Female Employees]]</f>
        <v>464</v>
      </c>
      <c r="C256" s="13">
        <f>WhiteCollarEmployeesByOccupationalSeries[[#This Row],[Total Employees]]/$B$334</f>
        <v>2.5876352304305902E-4</v>
      </c>
      <c r="D256" s="9">
        <v>290</v>
      </c>
      <c r="E256" s="9">
        <v>174</v>
      </c>
      <c r="F256" s="11">
        <f>WhiteCollarEmployeesByOccupationalSeries[[#This Row],[Female Employees]]/WhiteCollarEmployeesByOccupationalSeries[[#This Row],[Total Employees]]</f>
        <v>0.375</v>
      </c>
      <c r="G256" s="15">
        <f>((WhiteCollarEmployeesByOccupationalSeries[[#This Row],[Male Employees]]*WhiteCollarEmployeesByOccupationalSeries[[#This Row],[Male
Average Salary]])+(E256*WhiteCollarEmployeesByOccupationalSeries[[#This Row],[Female
Average Salary]]))/WhiteCollarEmployeesByOccupationalSeries[[#This Row],[Total Employees]]</f>
        <v>125256.55387931064</v>
      </c>
      <c r="H256" s="15">
        <v>130899.862068966</v>
      </c>
      <c r="I256" s="15">
        <v>115851.04022988499</v>
      </c>
      <c r="J256" s="11">
        <f>ROUND(WhiteCollarEmployeesByOccupationalSeries[[#This Row],[Female
Average Salary]]/WhiteCollarEmployeesByOccupationalSeries[[#This Row],[Male
Average Salary]],3)</f>
        <v>0.88500000000000001</v>
      </c>
      <c r="K256" s="16">
        <f>ROUND(WhiteCollarEmployeesByOccupationalSeries[[#This Row],[% 
of Total Pop]]*J256,7)</f>
        <v>2.2900000000000001E-4</v>
      </c>
    </row>
    <row r="257" spans="1:11" ht="15.6" x14ac:dyDescent="0.3">
      <c r="A257" s="6" t="s">
        <v>259</v>
      </c>
      <c r="B257" s="9">
        <f>WhiteCollarEmployeesByOccupationalSeries[[#This Row],[Male Employees]]+WhiteCollarEmployeesByOccupationalSeries[[#This Row],[Female Employees]]</f>
        <v>488</v>
      </c>
      <c r="C257" s="13">
        <f>WhiteCollarEmployeesByOccupationalSeries[[#This Row],[Total Employees]]/$B$334</f>
        <v>2.7214784320045866E-4</v>
      </c>
      <c r="D257" s="9">
        <v>378</v>
      </c>
      <c r="E257" s="9">
        <v>110</v>
      </c>
      <c r="F257" s="11">
        <f>WhiteCollarEmployeesByOccupationalSeries[[#This Row],[Female Employees]]/WhiteCollarEmployeesByOccupationalSeries[[#This Row],[Total Employees]]</f>
        <v>0.22540983606557377</v>
      </c>
      <c r="G257" s="15">
        <f>((WhiteCollarEmployeesByOccupationalSeries[[#This Row],[Male Employees]]*WhiteCollarEmployeesByOccupationalSeries[[#This Row],[Male
Average Salary]])+(E257*WhiteCollarEmployeesByOccupationalSeries[[#This Row],[Female
Average Salary]]))/WhiteCollarEmployeesByOccupationalSeries[[#This Row],[Total Employees]]</f>
        <v>130286.19467213147</v>
      </c>
      <c r="H257" s="15">
        <v>130198.37566137601</v>
      </c>
      <c r="I257" s="15">
        <v>130587.97272727299</v>
      </c>
      <c r="J257" s="11">
        <f>ROUND(WhiteCollarEmployeesByOccupationalSeries[[#This Row],[Female
Average Salary]]/WhiteCollarEmployeesByOccupationalSeries[[#This Row],[Male
Average Salary]],3)</f>
        <v>1.0029999999999999</v>
      </c>
      <c r="K257" s="16">
        <f>ROUND(WhiteCollarEmployeesByOccupationalSeries[[#This Row],[% 
of Total Pop]]*J257,7)</f>
        <v>2.7300000000000002E-4</v>
      </c>
    </row>
    <row r="258" spans="1:11" ht="15.6" x14ac:dyDescent="0.3">
      <c r="A258" s="6" t="s">
        <v>260</v>
      </c>
      <c r="B258" s="9">
        <f>WhiteCollarEmployeesByOccupationalSeries[[#This Row],[Male Employees]]+WhiteCollarEmployeesByOccupationalSeries[[#This Row],[Female Employees]]</f>
        <v>581</v>
      </c>
      <c r="C258" s="13">
        <f>WhiteCollarEmployeesByOccupationalSeries[[#This Row],[Total Employees]]/$B$334</f>
        <v>3.2401208381038212E-4</v>
      </c>
      <c r="D258" s="9">
        <v>382</v>
      </c>
      <c r="E258" s="9">
        <v>199</v>
      </c>
      <c r="F258" s="11">
        <f>WhiteCollarEmployeesByOccupationalSeries[[#This Row],[Female Employees]]/WhiteCollarEmployeesByOccupationalSeries[[#This Row],[Total Employees]]</f>
        <v>0.34251290877796903</v>
      </c>
      <c r="G258" s="15">
        <f>((WhiteCollarEmployeesByOccupationalSeries[[#This Row],[Male Employees]]*WhiteCollarEmployeesByOccupationalSeries[[#This Row],[Male
Average Salary]])+(E258*WhiteCollarEmployeesByOccupationalSeries[[#This Row],[Female
Average Salary]]))/WhiteCollarEmployeesByOccupationalSeries[[#This Row],[Total Employees]]</f>
        <v>102264.77796901876</v>
      </c>
      <c r="H258" s="15">
        <v>105221.691099476</v>
      </c>
      <c r="I258" s="15">
        <v>96588.693467336998</v>
      </c>
      <c r="J258" s="11">
        <f>ROUND(WhiteCollarEmployeesByOccupationalSeries[[#This Row],[Female
Average Salary]]/WhiteCollarEmployeesByOccupationalSeries[[#This Row],[Male
Average Salary]],3)</f>
        <v>0.91800000000000004</v>
      </c>
      <c r="K258" s="16">
        <f>ROUND(WhiteCollarEmployeesByOccupationalSeries[[#This Row],[% 
of Total Pop]]*J258,7)</f>
        <v>2.9740000000000002E-4</v>
      </c>
    </row>
    <row r="259" spans="1:11" ht="15.6" x14ac:dyDescent="0.3">
      <c r="A259" s="6" t="s">
        <v>261</v>
      </c>
      <c r="B259" s="9">
        <f>WhiteCollarEmployeesByOccupationalSeries[[#This Row],[Male Employees]]+WhiteCollarEmployeesByOccupationalSeries[[#This Row],[Female Employees]]</f>
        <v>252</v>
      </c>
      <c r="C259" s="13">
        <f>WhiteCollarEmployeesByOccupationalSeries[[#This Row],[Total Employees]]/$B$334</f>
        <v>1.4053536165269586E-4</v>
      </c>
      <c r="D259" s="9">
        <v>163</v>
      </c>
      <c r="E259" s="9">
        <v>89</v>
      </c>
      <c r="F259" s="11">
        <f>WhiteCollarEmployeesByOccupationalSeries[[#This Row],[Female Employees]]/WhiteCollarEmployeesByOccupationalSeries[[#This Row],[Total Employees]]</f>
        <v>0.3531746031746032</v>
      </c>
      <c r="G259" s="15">
        <f>((WhiteCollarEmployeesByOccupationalSeries[[#This Row],[Male Employees]]*WhiteCollarEmployeesByOccupationalSeries[[#This Row],[Male
Average Salary]])+(E259*WhiteCollarEmployeesByOccupationalSeries[[#This Row],[Female
Average Salary]]))/WhiteCollarEmployeesByOccupationalSeries[[#This Row],[Total Employees]]</f>
        <v>66912.023809523627</v>
      </c>
      <c r="H259" s="15">
        <v>68856.453987729998</v>
      </c>
      <c r="I259" s="15">
        <v>63350.876404494004</v>
      </c>
      <c r="J259" s="11">
        <f>ROUND(WhiteCollarEmployeesByOccupationalSeries[[#This Row],[Female
Average Salary]]/WhiteCollarEmployeesByOccupationalSeries[[#This Row],[Male
Average Salary]],3)</f>
        <v>0.92</v>
      </c>
      <c r="K259" s="16">
        <f>ROUND(WhiteCollarEmployeesByOccupationalSeries[[#This Row],[% 
of Total Pop]]*J259,7)</f>
        <v>1.293E-4</v>
      </c>
    </row>
    <row r="260" spans="1:11" ht="15.6" x14ac:dyDescent="0.3">
      <c r="A260" s="6" t="s">
        <v>262</v>
      </c>
      <c r="B260" s="9">
        <f>WhiteCollarEmployeesByOccupationalSeries[[#This Row],[Male Employees]]+WhiteCollarEmployeesByOccupationalSeries[[#This Row],[Female Employees]]</f>
        <v>367</v>
      </c>
      <c r="C260" s="13">
        <f>WhiteCollarEmployeesByOccupationalSeries[[#This Row],[Total Employees]]/$B$334</f>
        <v>2.046685624069023E-4</v>
      </c>
      <c r="D260" s="9">
        <v>332</v>
      </c>
      <c r="E260" s="9">
        <v>35</v>
      </c>
      <c r="F260" s="11">
        <f>WhiteCollarEmployeesByOccupationalSeries[[#This Row],[Female Employees]]/WhiteCollarEmployeesByOccupationalSeries[[#This Row],[Total Employees]]</f>
        <v>9.5367847411444148E-2</v>
      </c>
      <c r="G260" s="15">
        <f>((WhiteCollarEmployeesByOccupationalSeries[[#This Row],[Male Employees]]*WhiteCollarEmployeesByOccupationalSeries[[#This Row],[Male
Average Salary]])+(E260*WhiteCollarEmployeesByOccupationalSeries[[#This Row],[Female
Average Salary]]))/WhiteCollarEmployeesByOccupationalSeries[[#This Row],[Total Employees]]</f>
        <v>92256.359673024286</v>
      </c>
      <c r="H260" s="15">
        <v>91977.144578313004</v>
      </c>
      <c r="I260" s="15">
        <v>94904.914285713996</v>
      </c>
      <c r="J260" s="11">
        <f>ROUND(WhiteCollarEmployeesByOccupationalSeries[[#This Row],[Female
Average Salary]]/WhiteCollarEmployeesByOccupationalSeries[[#This Row],[Male
Average Salary]],3)</f>
        <v>1.032</v>
      </c>
      <c r="K260" s="16">
        <f>ROUND(WhiteCollarEmployeesByOccupationalSeries[[#This Row],[% 
of Total Pop]]*J260,7)</f>
        <v>2.1120000000000001E-4</v>
      </c>
    </row>
    <row r="261" spans="1:11" ht="15.6" x14ac:dyDescent="0.3">
      <c r="A261" s="6" t="s">
        <v>263</v>
      </c>
      <c r="B261" s="9">
        <f>WhiteCollarEmployeesByOccupationalSeries[[#This Row],[Male Employees]]+WhiteCollarEmployeesByOccupationalSeries[[#This Row],[Female Employees]]</f>
        <v>112</v>
      </c>
      <c r="C261" s="13">
        <f>WhiteCollarEmployeesByOccupationalSeries[[#This Row],[Total Employees]]/$B$334</f>
        <v>6.2460160734531487E-5</v>
      </c>
      <c r="D261" s="9">
        <v>52</v>
      </c>
      <c r="E261" s="9">
        <v>60</v>
      </c>
      <c r="F261" s="11">
        <f>WhiteCollarEmployeesByOccupationalSeries[[#This Row],[Female Employees]]/WhiteCollarEmployeesByOccupationalSeries[[#This Row],[Total Employees]]</f>
        <v>0.5357142857142857</v>
      </c>
      <c r="G261" s="15">
        <f>((WhiteCollarEmployeesByOccupationalSeries[[#This Row],[Male Employees]]*WhiteCollarEmployeesByOccupationalSeries[[#This Row],[Male
Average Salary]])+(E261*WhiteCollarEmployeesByOccupationalSeries[[#This Row],[Female
Average Salary]]))/WhiteCollarEmployeesByOccupationalSeries[[#This Row],[Total Employees]]</f>
        <v>128989.22321428556</v>
      </c>
      <c r="H261" s="15">
        <v>134847.44230769199</v>
      </c>
      <c r="I261" s="15">
        <v>123912.1</v>
      </c>
      <c r="J261" s="11">
        <f>ROUND(WhiteCollarEmployeesByOccupationalSeries[[#This Row],[Female
Average Salary]]/WhiteCollarEmployeesByOccupationalSeries[[#This Row],[Male
Average Salary]],3)</f>
        <v>0.91900000000000004</v>
      </c>
      <c r="K261" s="16">
        <f>ROUND(WhiteCollarEmployeesByOccupationalSeries[[#This Row],[% 
of Total Pop]]*J261,7)</f>
        <v>5.7399999999999999E-5</v>
      </c>
    </row>
    <row r="262" spans="1:11" ht="15.6" x14ac:dyDescent="0.3">
      <c r="A262" s="6" t="s">
        <v>264</v>
      </c>
      <c r="B262" s="9">
        <f>WhiteCollarEmployeesByOccupationalSeries[[#This Row],[Male Employees]]+WhiteCollarEmployeesByOccupationalSeries[[#This Row],[Female Employees]]</f>
        <v>836</v>
      </c>
      <c r="C262" s="13">
        <f>WhiteCollarEmployeesByOccupationalSeries[[#This Row],[Total Employees]]/$B$334</f>
        <v>4.6622048548275289E-4</v>
      </c>
      <c r="D262" s="9">
        <v>231</v>
      </c>
      <c r="E262" s="9">
        <v>605</v>
      </c>
      <c r="F262" s="11">
        <f>WhiteCollarEmployeesByOccupationalSeries[[#This Row],[Female Employees]]/WhiteCollarEmployeesByOccupationalSeries[[#This Row],[Total Employees]]</f>
        <v>0.72368421052631582</v>
      </c>
      <c r="G262" s="15">
        <f>((WhiteCollarEmployeesByOccupationalSeries[[#This Row],[Male Employees]]*WhiteCollarEmployeesByOccupationalSeries[[#This Row],[Male
Average Salary]])+(E262*WhiteCollarEmployeesByOccupationalSeries[[#This Row],[Female
Average Salary]]))/WhiteCollarEmployeesByOccupationalSeries[[#This Row],[Total Employees]]</f>
        <v>104471.89832535837</v>
      </c>
      <c r="H262" s="15">
        <v>104571.50649350601</v>
      </c>
      <c r="I262" s="15">
        <v>104433.866115702</v>
      </c>
      <c r="J262" s="11">
        <f>ROUND(WhiteCollarEmployeesByOccupationalSeries[[#This Row],[Female
Average Salary]]/WhiteCollarEmployeesByOccupationalSeries[[#This Row],[Male
Average Salary]],3)</f>
        <v>0.999</v>
      </c>
      <c r="K262" s="16">
        <f>ROUND(WhiteCollarEmployeesByOccupationalSeries[[#This Row],[% 
of Total Pop]]*J262,7)</f>
        <v>4.6579999999999999E-4</v>
      </c>
    </row>
    <row r="263" spans="1:11" ht="15.6" x14ac:dyDescent="0.3">
      <c r="A263" s="6" t="s">
        <v>265</v>
      </c>
      <c r="B263" s="9">
        <f>WhiteCollarEmployeesByOccupationalSeries[[#This Row],[Male Employees]]+WhiteCollarEmployeesByOccupationalSeries[[#This Row],[Female Employees]]</f>
        <v>415</v>
      </c>
      <c r="C263" s="13">
        <f>WhiteCollarEmployeesByOccupationalSeries[[#This Row],[Total Employees]]/$B$334</f>
        <v>2.3143720272170151E-4</v>
      </c>
      <c r="D263" s="9">
        <v>132</v>
      </c>
      <c r="E263" s="9">
        <v>283</v>
      </c>
      <c r="F263" s="11">
        <f>WhiteCollarEmployeesByOccupationalSeries[[#This Row],[Female Employees]]/WhiteCollarEmployeesByOccupationalSeries[[#This Row],[Total Employees]]</f>
        <v>0.68192771084337345</v>
      </c>
      <c r="G263" s="15">
        <f>((WhiteCollarEmployeesByOccupationalSeries[[#This Row],[Male Employees]]*WhiteCollarEmployeesByOccupationalSeries[[#This Row],[Male
Average Salary]])+(E263*WhiteCollarEmployeesByOccupationalSeries[[#This Row],[Female
Average Salary]]))/WhiteCollarEmployeesByOccupationalSeries[[#This Row],[Total Employees]]</f>
        <v>56730.327710843041</v>
      </c>
      <c r="H263" s="15">
        <v>57777.621212120997</v>
      </c>
      <c r="I263" s="15">
        <v>56241.837455829998</v>
      </c>
      <c r="J263" s="11">
        <f>ROUND(WhiteCollarEmployeesByOccupationalSeries[[#This Row],[Female
Average Salary]]/WhiteCollarEmployeesByOccupationalSeries[[#This Row],[Male
Average Salary]],3)</f>
        <v>0.97299999999999998</v>
      </c>
      <c r="K263" s="16">
        <f>ROUND(WhiteCollarEmployeesByOccupationalSeries[[#This Row],[% 
of Total Pop]]*J263,7)</f>
        <v>2.252E-4</v>
      </c>
    </row>
    <row r="264" spans="1:11" ht="15.6" x14ac:dyDescent="0.3">
      <c r="A264" s="6" t="s">
        <v>266</v>
      </c>
      <c r="B264" s="9">
        <f>WhiteCollarEmployeesByOccupationalSeries[[#This Row],[Male Employees]]+WhiteCollarEmployeesByOccupationalSeries[[#This Row],[Female Employees]]</f>
        <v>655</v>
      </c>
      <c r="C264" s="13">
        <f>WhiteCollarEmployeesByOccupationalSeries[[#This Row],[Total Employees]]/$B$334</f>
        <v>3.6528040429569756E-4</v>
      </c>
      <c r="D264" s="9">
        <v>240</v>
      </c>
      <c r="E264" s="9">
        <v>415</v>
      </c>
      <c r="F264" s="11">
        <f>WhiteCollarEmployeesByOccupationalSeries[[#This Row],[Female Employees]]/WhiteCollarEmployeesByOccupationalSeries[[#This Row],[Total Employees]]</f>
        <v>0.63358778625954193</v>
      </c>
      <c r="G264" s="15">
        <f>((WhiteCollarEmployeesByOccupationalSeries[[#This Row],[Male Employees]]*WhiteCollarEmployeesByOccupationalSeries[[#This Row],[Male
Average Salary]])+(E264*WhiteCollarEmployeesByOccupationalSeries[[#This Row],[Female
Average Salary]]))/WhiteCollarEmployeesByOccupationalSeries[[#This Row],[Total Employees]]</f>
        <v>106308.52671755716</v>
      </c>
      <c r="H264" s="15">
        <v>106931.566666667</v>
      </c>
      <c r="I264" s="15">
        <v>105948.214457831</v>
      </c>
      <c r="J264" s="11">
        <f>ROUND(WhiteCollarEmployeesByOccupationalSeries[[#This Row],[Female
Average Salary]]/WhiteCollarEmployeesByOccupationalSeries[[#This Row],[Male
Average Salary]],3)</f>
        <v>0.99099999999999999</v>
      </c>
      <c r="K264" s="16">
        <f>ROUND(WhiteCollarEmployeesByOccupationalSeries[[#This Row],[% 
of Total Pop]]*J264,7)</f>
        <v>3.6200000000000002E-4</v>
      </c>
    </row>
    <row r="265" spans="1:11" ht="15.6" x14ac:dyDescent="0.3">
      <c r="A265" s="6" t="s">
        <v>267</v>
      </c>
      <c r="B265" s="9">
        <f>WhiteCollarEmployeesByOccupationalSeries[[#This Row],[Male Employees]]+WhiteCollarEmployeesByOccupationalSeries[[#This Row],[Female Employees]]</f>
        <v>497</v>
      </c>
      <c r="C265" s="13">
        <f>WhiteCollarEmployeesByOccupationalSeries[[#This Row],[Total Employees]]/$B$334</f>
        <v>2.7716696325948348E-4</v>
      </c>
      <c r="D265" s="9">
        <v>228</v>
      </c>
      <c r="E265" s="9">
        <v>269</v>
      </c>
      <c r="F265" s="11">
        <f>WhiteCollarEmployeesByOccupationalSeries[[#This Row],[Female Employees]]/WhiteCollarEmployeesByOccupationalSeries[[#This Row],[Total Employees]]</f>
        <v>0.54124748490945673</v>
      </c>
      <c r="G265" s="15">
        <f>((WhiteCollarEmployeesByOccupationalSeries[[#This Row],[Male Employees]]*WhiteCollarEmployeesByOccupationalSeries[[#This Row],[Male
Average Salary]])+(E265*WhiteCollarEmployeesByOccupationalSeries[[#This Row],[Female
Average Salary]]))/WhiteCollarEmployeesByOccupationalSeries[[#This Row],[Total Employees]]</f>
        <v>103623.66599597569</v>
      </c>
      <c r="H265" s="15">
        <v>106188.87719298201</v>
      </c>
      <c r="I265" s="15">
        <v>101449.434944238</v>
      </c>
      <c r="J265" s="11">
        <f>ROUND(WhiteCollarEmployeesByOccupationalSeries[[#This Row],[Female
Average Salary]]/WhiteCollarEmployeesByOccupationalSeries[[#This Row],[Male
Average Salary]],3)</f>
        <v>0.95499999999999996</v>
      </c>
      <c r="K265" s="16">
        <f>ROUND(WhiteCollarEmployeesByOccupationalSeries[[#This Row],[% 
of Total Pop]]*J265,7)</f>
        <v>2.6469999999999998E-4</v>
      </c>
    </row>
    <row r="266" spans="1:11" ht="15.6" x14ac:dyDescent="0.3">
      <c r="A266" s="6" t="s">
        <v>268</v>
      </c>
      <c r="B266" s="9">
        <f>WhiteCollarEmployeesByOccupationalSeries[[#This Row],[Male Employees]]+WhiteCollarEmployeesByOccupationalSeries[[#This Row],[Female Employees]]</f>
        <v>1318</v>
      </c>
      <c r="C266" s="13">
        <f>WhiteCollarEmployeesByOccupationalSeries[[#This Row],[Total Employees]]/$B$334</f>
        <v>7.3502224864386168E-4</v>
      </c>
      <c r="D266" s="9">
        <v>657</v>
      </c>
      <c r="E266" s="9">
        <v>661</v>
      </c>
      <c r="F266" s="11">
        <f>WhiteCollarEmployeesByOccupationalSeries[[#This Row],[Female Employees]]/WhiteCollarEmployeesByOccupationalSeries[[#This Row],[Total Employees]]</f>
        <v>0.50151745068285281</v>
      </c>
      <c r="G266" s="15">
        <f>((WhiteCollarEmployeesByOccupationalSeries[[#This Row],[Male Employees]]*WhiteCollarEmployeesByOccupationalSeries[[#This Row],[Male
Average Salary]])+(E266*WhiteCollarEmployeesByOccupationalSeries[[#This Row],[Female
Average Salary]]))/WhiteCollarEmployeesByOccupationalSeries[[#This Row],[Total Employees]]</f>
        <v>59433.99696509858</v>
      </c>
      <c r="H266" s="15">
        <v>59481.336377473002</v>
      </c>
      <c r="I266" s="15">
        <v>59386.944024206001</v>
      </c>
      <c r="J266" s="11">
        <f>ROUND(WhiteCollarEmployeesByOccupationalSeries[[#This Row],[Female
Average Salary]]/WhiteCollarEmployeesByOccupationalSeries[[#This Row],[Male
Average Salary]],3)</f>
        <v>0.998</v>
      </c>
      <c r="K266" s="16">
        <f>ROUND(WhiteCollarEmployeesByOccupationalSeries[[#This Row],[% 
of Total Pop]]*J266,7)</f>
        <v>7.3360000000000005E-4</v>
      </c>
    </row>
    <row r="267" spans="1:11" ht="15.6" x14ac:dyDescent="0.3">
      <c r="A267" s="6" t="s">
        <v>277</v>
      </c>
      <c r="B267" s="9">
        <f>WhiteCollarEmployeesByOccupationalSeries[[#This Row],[Male Employees]]+WhiteCollarEmployeesByOccupationalSeries[[#This Row],[Female Employees]]</f>
        <v>142</v>
      </c>
      <c r="C267" s="13">
        <f>WhiteCollarEmployeesByOccupationalSeries[[#This Row],[Total Employees]]/$B$334</f>
        <v>7.919056093128099E-5</v>
      </c>
      <c r="D267" s="9">
        <v>93</v>
      </c>
      <c r="E267" s="9">
        <v>49</v>
      </c>
      <c r="F267" s="11">
        <f>WhiteCollarEmployeesByOccupationalSeries[[#This Row],[Female Employees]]/WhiteCollarEmployeesByOccupationalSeries[[#This Row],[Total Employees]]</f>
        <v>0.34507042253521125</v>
      </c>
      <c r="G267" s="15">
        <f>((WhiteCollarEmployeesByOccupationalSeries[[#This Row],[Male Employees]]*WhiteCollarEmployeesByOccupationalSeries[[#This Row],[Male
Average Salary]])+(E267*WhiteCollarEmployeesByOccupationalSeries[[#This Row],[Female
Average Salary]]))/WhiteCollarEmployeesByOccupationalSeries[[#This Row],[Total Employees]]</f>
        <v>152162.19718309885</v>
      </c>
      <c r="H267" s="15">
        <v>158771.09677419401</v>
      </c>
      <c r="I267" s="15">
        <v>139618.775510204</v>
      </c>
      <c r="J267" s="11">
        <f>ROUND(WhiteCollarEmployeesByOccupationalSeries[[#This Row],[Female
Average Salary]]/WhiteCollarEmployeesByOccupationalSeries[[#This Row],[Male
Average Salary]],3)</f>
        <v>0.879</v>
      </c>
      <c r="K267" s="16">
        <f>ROUND(WhiteCollarEmployeesByOccupationalSeries[[#This Row],[% 
of Total Pop]]*J267,7)</f>
        <v>6.9599999999999998E-5</v>
      </c>
    </row>
    <row r="268" spans="1:11" ht="15.6" x14ac:dyDescent="0.3">
      <c r="A268" s="6" t="s">
        <v>269</v>
      </c>
      <c r="B268" s="9">
        <f>WhiteCollarEmployeesByOccupationalSeries[[#This Row],[Male Employees]]+WhiteCollarEmployeesByOccupationalSeries[[#This Row],[Female Employees]]</f>
        <v>280</v>
      </c>
      <c r="C268" s="13">
        <f>WhiteCollarEmployeesByOccupationalSeries[[#This Row],[Total Employees]]/$B$334</f>
        <v>1.5615040183632873E-4</v>
      </c>
      <c r="D268" s="9">
        <v>181</v>
      </c>
      <c r="E268" s="9">
        <v>99</v>
      </c>
      <c r="F268" s="11">
        <f>WhiteCollarEmployeesByOccupationalSeries[[#This Row],[Female Employees]]/WhiteCollarEmployeesByOccupationalSeries[[#This Row],[Total Employees]]</f>
        <v>0.35357142857142859</v>
      </c>
      <c r="G268" s="15">
        <f>((WhiteCollarEmployeesByOccupationalSeries[[#This Row],[Male Employees]]*WhiteCollarEmployeesByOccupationalSeries[[#This Row],[Male
Average Salary]])+(E268*WhiteCollarEmployeesByOccupationalSeries[[#This Row],[Female
Average Salary]]))/WhiteCollarEmployeesByOccupationalSeries[[#This Row],[Total Employees]]</f>
        <v>143846.32142857142</v>
      </c>
      <c r="H268" s="15">
        <v>144358.87292817701</v>
      </c>
      <c r="I268" s="15">
        <v>142909.23232323199</v>
      </c>
      <c r="J268" s="11">
        <f>ROUND(WhiteCollarEmployeesByOccupationalSeries[[#This Row],[Female
Average Salary]]/WhiteCollarEmployeesByOccupationalSeries[[#This Row],[Male
Average Salary]],3)</f>
        <v>0.99</v>
      </c>
      <c r="K268" s="16">
        <f>ROUND(WhiteCollarEmployeesByOccupationalSeries[[#This Row],[% 
of Total Pop]]*J268,7)</f>
        <v>1.5459999999999999E-4</v>
      </c>
    </row>
    <row r="269" spans="1:11" ht="15.6" x14ac:dyDescent="0.3">
      <c r="A269" s="6" t="s">
        <v>270</v>
      </c>
      <c r="B269" s="9">
        <f>WhiteCollarEmployeesByOccupationalSeries[[#This Row],[Male Employees]]+WhiteCollarEmployeesByOccupationalSeries[[#This Row],[Female Employees]]</f>
        <v>5446</v>
      </c>
      <c r="C269" s="13">
        <f>WhiteCollarEmployeesByOccupationalSeries[[#This Row],[Total Employees]]/$B$334</f>
        <v>3.0371253157165938E-3</v>
      </c>
      <c r="D269" s="9">
        <v>3676</v>
      </c>
      <c r="E269" s="9">
        <v>1770</v>
      </c>
      <c r="F269" s="11">
        <f>WhiteCollarEmployeesByOccupationalSeries[[#This Row],[Female Employees]]/WhiteCollarEmployeesByOccupationalSeries[[#This Row],[Total Employees]]</f>
        <v>0.32500918105031218</v>
      </c>
      <c r="G269" s="15">
        <f>((WhiteCollarEmployeesByOccupationalSeries[[#This Row],[Male Employees]]*WhiteCollarEmployeesByOccupationalSeries[[#This Row],[Male
Average Salary]])+(E269*WhiteCollarEmployeesByOccupationalSeries[[#This Row],[Female
Average Salary]]))/WhiteCollarEmployeesByOccupationalSeries[[#This Row],[Total Employees]]</f>
        <v>126130.19008221712</v>
      </c>
      <c r="H269" s="15">
        <v>128030.187755102</v>
      </c>
      <c r="I269" s="15">
        <v>122184.20621468899</v>
      </c>
      <c r="J269" s="11">
        <f>ROUND(WhiteCollarEmployeesByOccupationalSeries[[#This Row],[Female
Average Salary]]/WhiteCollarEmployeesByOccupationalSeries[[#This Row],[Male
Average Salary]],3)</f>
        <v>0.95399999999999996</v>
      </c>
      <c r="K269" s="16">
        <f>ROUND(WhiteCollarEmployeesByOccupationalSeries[[#This Row],[% 
of Total Pop]]*J269,7)</f>
        <v>2.8974000000000001E-3</v>
      </c>
    </row>
    <row r="270" spans="1:11" ht="15.6" x14ac:dyDescent="0.3">
      <c r="A270" s="6" t="s">
        <v>271</v>
      </c>
      <c r="B270" s="9">
        <f>WhiteCollarEmployeesByOccupationalSeries[[#This Row],[Male Employees]]+WhiteCollarEmployeesByOccupationalSeries[[#This Row],[Female Employees]]</f>
        <v>1071</v>
      </c>
      <c r="C270" s="13">
        <f>WhiteCollarEmployeesByOccupationalSeries[[#This Row],[Total Employees]]/$B$334</f>
        <v>5.9727528702395742E-4</v>
      </c>
      <c r="D270" s="9">
        <v>614</v>
      </c>
      <c r="E270" s="9">
        <v>457</v>
      </c>
      <c r="F270" s="11">
        <f>WhiteCollarEmployeesByOccupationalSeries[[#This Row],[Female Employees]]/WhiteCollarEmployeesByOccupationalSeries[[#This Row],[Total Employees]]</f>
        <v>0.42670401493930904</v>
      </c>
      <c r="G270" s="15">
        <f>((WhiteCollarEmployeesByOccupationalSeries[[#This Row],[Male Employees]]*WhiteCollarEmployeesByOccupationalSeries[[#This Row],[Male
Average Salary]])+(E270*WhiteCollarEmployeesByOccupationalSeries[[#This Row],[Female
Average Salary]]))/WhiteCollarEmployeesByOccupationalSeries[[#This Row],[Total Employees]]</f>
        <v>119965.5574229691</v>
      </c>
      <c r="H270" s="15">
        <v>123481.372964169</v>
      </c>
      <c r="I270" s="15">
        <v>115241.901531729</v>
      </c>
      <c r="J270" s="11">
        <f>ROUND(WhiteCollarEmployeesByOccupationalSeries[[#This Row],[Female
Average Salary]]/WhiteCollarEmployeesByOccupationalSeries[[#This Row],[Male
Average Salary]],3)</f>
        <v>0.93300000000000005</v>
      </c>
      <c r="K270" s="16">
        <f>ROUND(WhiteCollarEmployeesByOccupationalSeries[[#This Row],[% 
of Total Pop]]*J270,7)</f>
        <v>5.5730000000000005E-4</v>
      </c>
    </row>
    <row r="271" spans="1:11" ht="15.6" x14ac:dyDescent="0.3">
      <c r="A271" s="6" t="s">
        <v>272</v>
      </c>
      <c r="B271" s="9">
        <f>WhiteCollarEmployeesByOccupationalSeries[[#This Row],[Male Employees]]+WhiteCollarEmployeesByOccupationalSeries[[#This Row],[Female Employees]]</f>
        <v>1351</v>
      </c>
      <c r="C271" s="13">
        <f>WhiteCollarEmployeesByOccupationalSeries[[#This Row],[Total Employees]]/$B$334</f>
        <v>7.5342568886028615E-4</v>
      </c>
      <c r="D271" s="9">
        <v>741</v>
      </c>
      <c r="E271" s="9">
        <v>610</v>
      </c>
      <c r="F271" s="11">
        <f>WhiteCollarEmployeesByOccupationalSeries[[#This Row],[Female Employees]]/WhiteCollarEmployeesByOccupationalSeries[[#This Row],[Total Employees]]</f>
        <v>0.45151739452257589</v>
      </c>
      <c r="G271" s="15">
        <f>((WhiteCollarEmployeesByOccupationalSeries[[#This Row],[Male Employees]]*WhiteCollarEmployeesByOccupationalSeries[[#This Row],[Male
Average Salary]])+(E271*WhiteCollarEmployeesByOccupationalSeries[[#This Row],[Female
Average Salary]]))/WhiteCollarEmployeesByOccupationalSeries[[#This Row],[Total Employees]]</f>
        <v>133491.99934245602</v>
      </c>
      <c r="H271" s="15">
        <v>134075.56410256401</v>
      </c>
      <c r="I271" s="15">
        <v>132783.11165845601</v>
      </c>
      <c r="J271" s="11">
        <f>ROUND(WhiteCollarEmployeesByOccupationalSeries[[#This Row],[Female
Average Salary]]/WhiteCollarEmployeesByOccupationalSeries[[#This Row],[Male
Average Salary]],3)</f>
        <v>0.99</v>
      </c>
      <c r="K271" s="16">
        <f>ROUND(WhiteCollarEmployeesByOccupationalSeries[[#This Row],[% 
of Total Pop]]*J271,7)</f>
        <v>7.4589999999999997E-4</v>
      </c>
    </row>
    <row r="272" spans="1:11" ht="15.6" x14ac:dyDescent="0.3">
      <c r="A272" s="6" t="s">
        <v>273</v>
      </c>
      <c r="B272" s="9">
        <f>WhiteCollarEmployeesByOccupationalSeries[[#This Row],[Male Employees]]+WhiteCollarEmployeesByOccupationalSeries[[#This Row],[Female Employees]]</f>
        <v>3266</v>
      </c>
      <c r="C272" s="13">
        <f>WhiteCollarEmployeesByOccupationalSeries[[#This Row],[Total Employees]]/$B$334</f>
        <v>1.821382901419463E-3</v>
      </c>
      <c r="D272" s="9">
        <v>1624</v>
      </c>
      <c r="E272" s="9">
        <v>1642</v>
      </c>
      <c r="F272" s="11">
        <f>WhiteCollarEmployeesByOccupationalSeries[[#This Row],[Female Employees]]/WhiteCollarEmployeesByOccupationalSeries[[#This Row],[Total Employees]]</f>
        <v>0.50275566442131048</v>
      </c>
      <c r="G272" s="15">
        <f>((WhiteCollarEmployeesByOccupationalSeries[[#This Row],[Male Employees]]*WhiteCollarEmployeesByOccupationalSeries[[#This Row],[Male
Average Salary]])+(E272*WhiteCollarEmployeesByOccupationalSeries[[#This Row],[Female
Average Salary]]))/WhiteCollarEmployeesByOccupationalSeries[[#This Row],[Total Employees]]</f>
        <v>120732.57103490512</v>
      </c>
      <c r="H272" s="15">
        <v>121455.106527094</v>
      </c>
      <c r="I272" s="15">
        <v>120017.956151035</v>
      </c>
      <c r="J272" s="11">
        <f>ROUND(WhiteCollarEmployeesByOccupationalSeries[[#This Row],[Female
Average Salary]]/WhiteCollarEmployeesByOccupationalSeries[[#This Row],[Male
Average Salary]],3)</f>
        <v>0.98799999999999999</v>
      </c>
      <c r="K272" s="16">
        <f>ROUND(WhiteCollarEmployeesByOccupationalSeries[[#This Row],[% 
of Total Pop]]*J272,7)</f>
        <v>1.7995000000000001E-3</v>
      </c>
    </row>
    <row r="273" spans="1:11" ht="15.6" x14ac:dyDescent="0.3">
      <c r="A273" s="6" t="s">
        <v>274</v>
      </c>
      <c r="B273" s="9">
        <f>WhiteCollarEmployeesByOccupationalSeries[[#This Row],[Male Employees]]+WhiteCollarEmployeesByOccupationalSeries[[#This Row],[Female Employees]]</f>
        <v>355</v>
      </c>
      <c r="C273" s="13">
        <f>WhiteCollarEmployeesByOccupationalSeries[[#This Row],[Total Employees]]/$B$334</f>
        <v>1.9797640232820248E-4</v>
      </c>
      <c r="D273" s="9">
        <v>85</v>
      </c>
      <c r="E273" s="9">
        <v>270</v>
      </c>
      <c r="F273" s="11">
        <f>WhiteCollarEmployeesByOccupationalSeries[[#This Row],[Female Employees]]/WhiteCollarEmployeesByOccupationalSeries[[#This Row],[Total Employees]]</f>
        <v>0.76056338028169013</v>
      </c>
      <c r="G273" s="15">
        <f>((WhiteCollarEmployeesByOccupationalSeries[[#This Row],[Male Employees]]*WhiteCollarEmployeesByOccupationalSeries[[#This Row],[Male
Average Salary]])+(E273*WhiteCollarEmployeesByOccupationalSeries[[#This Row],[Female
Average Salary]]))/WhiteCollarEmployeesByOccupationalSeries[[#This Row],[Total Employees]]</f>
        <v>51676.402816901071</v>
      </c>
      <c r="H273" s="15">
        <v>51916.764705882</v>
      </c>
      <c r="I273" s="15">
        <v>51600.733333333003</v>
      </c>
      <c r="J273" s="11">
        <f>ROUND(WhiteCollarEmployeesByOccupationalSeries[[#This Row],[Female
Average Salary]]/WhiteCollarEmployeesByOccupationalSeries[[#This Row],[Male
Average Salary]],3)</f>
        <v>0.99399999999999999</v>
      </c>
      <c r="K273" s="16">
        <f>ROUND(WhiteCollarEmployeesByOccupationalSeries[[#This Row],[% 
of Total Pop]]*J273,7)</f>
        <v>1.9680000000000001E-4</v>
      </c>
    </row>
    <row r="274" spans="1:11" ht="15.6" x14ac:dyDescent="0.3">
      <c r="A274" s="6" t="s">
        <v>275</v>
      </c>
      <c r="B274" s="9">
        <f>WhiteCollarEmployeesByOccupationalSeries[[#This Row],[Male Employees]]+WhiteCollarEmployeesByOccupationalSeries[[#This Row],[Female Employees]]</f>
        <v>9490</v>
      </c>
      <c r="C274" s="13">
        <f>WhiteCollarEmployeesByOccupationalSeries[[#This Row],[Total Employees]]/$B$334</f>
        <v>5.2923832622384275E-3</v>
      </c>
      <c r="D274" s="9">
        <v>7442</v>
      </c>
      <c r="E274" s="9">
        <v>2048</v>
      </c>
      <c r="F274" s="11">
        <f>WhiteCollarEmployeesByOccupationalSeries[[#This Row],[Female Employees]]/WhiteCollarEmployeesByOccupationalSeries[[#This Row],[Total Employees]]</f>
        <v>0.21580611169652267</v>
      </c>
      <c r="G274" s="15">
        <f>((WhiteCollarEmployeesByOccupationalSeries[[#This Row],[Male Employees]]*WhiteCollarEmployeesByOccupationalSeries[[#This Row],[Male
Average Salary]])+(E274*WhiteCollarEmployeesByOccupationalSeries[[#This Row],[Female
Average Salary]]))/WhiteCollarEmployeesByOccupationalSeries[[#This Row],[Total Employees]]</f>
        <v>114073.09626168426</v>
      </c>
      <c r="H274" s="15">
        <v>113425.761693548</v>
      </c>
      <c r="I274" s="15">
        <v>116425.373535156</v>
      </c>
      <c r="J274" s="11">
        <f>ROUND(WhiteCollarEmployeesByOccupationalSeries[[#This Row],[Female
Average Salary]]/WhiteCollarEmployeesByOccupationalSeries[[#This Row],[Male
Average Salary]],3)</f>
        <v>1.026</v>
      </c>
      <c r="K274" s="16">
        <f>ROUND(WhiteCollarEmployeesByOccupationalSeries[[#This Row],[% 
of Total Pop]]*J274,7)</f>
        <v>5.4299999999999999E-3</v>
      </c>
    </row>
    <row r="275" spans="1:11" ht="15.6" x14ac:dyDescent="0.3">
      <c r="A275" s="6"/>
      <c r="B275" s="9">
        <f>WhiteCollarEmployeesByOccupationalSeries[[#This Row],[Male Employees]]+WhiteCollarEmployeesByOccupationalSeries[[#This Row],[Female Employees]]</f>
        <v>112</v>
      </c>
      <c r="C275" s="13">
        <f>WhiteCollarEmployeesByOccupationalSeries[[#This Row],[Total Employees]]/$B$334</f>
        <v>6.2460160734531487E-5</v>
      </c>
      <c r="D275" s="9">
        <v>82</v>
      </c>
      <c r="E275" s="9">
        <v>30</v>
      </c>
      <c r="F275" s="11">
        <f>WhiteCollarEmployeesByOccupationalSeries[[#This Row],[Female Employees]]/WhiteCollarEmployeesByOccupationalSeries[[#This Row],[Total Employees]]</f>
        <v>0.26785714285714285</v>
      </c>
      <c r="G275" s="15">
        <f>((WhiteCollarEmployeesByOccupationalSeries[[#This Row],[Male Employees]]*WhiteCollarEmployeesByOccupationalSeries[[#This Row],[Male
Average Salary]])+(E275*WhiteCollarEmployeesByOccupationalSeries[[#This Row],[Female
Average Salary]]))/WhiteCollarEmployeesByOccupationalSeries[[#This Row],[Total Employees]]</f>
        <v>117682.96428571382</v>
      </c>
      <c r="H275" s="15">
        <v>116076.87804878</v>
      </c>
      <c r="I275" s="15">
        <v>122072.933333333</v>
      </c>
      <c r="J275" s="11">
        <f>ROUND(WhiteCollarEmployeesByOccupationalSeries[[#This Row],[Female
Average Salary]]/WhiteCollarEmployeesByOccupationalSeries[[#This Row],[Male
Average Salary]],3)</f>
        <v>1.052</v>
      </c>
      <c r="K275" s="16">
        <f>ROUND(WhiteCollarEmployeesByOccupationalSeries[[#This Row],[% 
of Total Pop]]*J275,7)</f>
        <v>6.5699999999999998E-5</v>
      </c>
    </row>
    <row r="276" spans="1:11" ht="15.6" x14ac:dyDescent="0.3">
      <c r="A276" s="6" t="s">
        <v>276</v>
      </c>
      <c r="B276" s="9">
        <f>WhiteCollarEmployeesByOccupationalSeries[[#This Row],[Male Employees]]+WhiteCollarEmployeesByOccupationalSeries[[#This Row],[Female Employees]]</f>
        <v>5619</v>
      </c>
      <c r="C276" s="13">
        <f>WhiteCollarEmployeesByOccupationalSeries[[#This Row],[Total Employees]]/$B$334</f>
        <v>3.1336039568511825E-3</v>
      </c>
      <c r="D276" s="9">
        <v>4933</v>
      </c>
      <c r="E276" s="9">
        <v>686</v>
      </c>
      <c r="F276" s="11">
        <f>WhiteCollarEmployeesByOccupationalSeries[[#This Row],[Female Employees]]/WhiteCollarEmployeesByOccupationalSeries[[#This Row],[Total Employees]]</f>
        <v>0.12208578038796938</v>
      </c>
      <c r="G276" s="15">
        <f>((WhiteCollarEmployeesByOccupationalSeries[[#This Row],[Male Employees]]*WhiteCollarEmployeesByOccupationalSeries[[#This Row],[Male
Average Salary]])+(E276*WhiteCollarEmployeesByOccupationalSeries[[#This Row],[Female
Average Salary]]))/WhiteCollarEmployeesByOccupationalSeries[[#This Row],[Total Employees]]</f>
        <v>97814.984303949997</v>
      </c>
      <c r="H276" s="15">
        <v>98539.401946867001</v>
      </c>
      <c r="I276" s="15">
        <v>92605.724489796004</v>
      </c>
      <c r="J276" s="11">
        <f>ROUND(WhiteCollarEmployeesByOccupationalSeries[[#This Row],[Female
Average Salary]]/WhiteCollarEmployeesByOccupationalSeries[[#This Row],[Male
Average Salary]],3)</f>
        <v>0.94</v>
      </c>
      <c r="K276" s="16">
        <f>ROUND(WhiteCollarEmployeesByOccupationalSeries[[#This Row],[% 
of Total Pop]]*J276,7)</f>
        <v>2.9456E-3</v>
      </c>
    </row>
    <row r="277" spans="1:11" ht="15.6" x14ac:dyDescent="0.3">
      <c r="A277" s="6" t="s">
        <v>278</v>
      </c>
      <c r="B277" s="9">
        <f>WhiteCollarEmployeesByOccupationalSeries[[#This Row],[Male Employees]]+WhiteCollarEmployeesByOccupationalSeries[[#This Row],[Female Employees]]</f>
        <v>661</v>
      </c>
      <c r="C277" s="13">
        <f>WhiteCollarEmployeesByOccupationalSeries[[#This Row],[Total Employees]]/$B$334</f>
        <v>3.6862648433504748E-4</v>
      </c>
      <c r="D277" s="9">
        <v>306</v>
      </c>
      <c r="E277" s="9">
        <v>355</v>
      </c>
      <c r="F277" s="11">
        <f>WhiteCollarEmployeesByOccupationalSeries[[#This Row],[Female Employees]]/WhiteCollarEmployeesByOccupationalSeries[[#This Row],[Total Employees]]</f>
        <v>0.53706505295007567</v>
      </c>
      <c r="G277" s="15">
        <f>((WhiteCollarEmployeesByOccupationalSeries[[#This Row],[Male Employees]]*WhiteCollarEmployeesByOccupationalSeries[[#This Row],[Male
Average Salary]])+(E277*WhiteCollarEmployeesByOccupationalSeries[[#This Row],[Female
Average Salary]]))/WhiteCollarEmployeesByOccupationalSeries[[#This Row],[Total Employees]]</f>
        <v>56424.078668683906</v>
      </c>
      <c r="H277" s="15">
        <v>56150.849673203003</v>
      </c>
      <c r="I277" s="15">
        <v>56659.594366197001</v>
      </c>
      <c r="J277" s="11">
        <f>ROUND(WhiteCollarEmployeesByOccupationalSeries[[#This Row],[Female
Average Salary]]/WhiteCollarEmployeesByOccupationalSeries[[#This Row],[Male
Average Salary]],3)</f>
        <v>1.0089999999999999</v>
      </c>
      <c r="K277" s="16">
        <f>ROUND(WhiteCollarEmployeesByOccupationalSeries[[#This Row],[% 
of Total Pop]]*J277,7)</f>
        <v>3.7189999999999999E-4</v>
      </c>
    </row>
    <row r="278" spans="1:11" ht="15.6" x14ac:dyDescent="0.3">
      <c r="A278" s="6" t="s">
        <v>279</v>
      </c>
      <c r="B278" s="9">
        <f>WhiteCollarEmployeesByOccupationalSeries[[#This Row],[Male Employees]]+WhiteCollarEmployeesByOccupationalSeries[[#This Row],[Female Employees]]</f>
        <v>344</v>
      </c>
      <c r="C278" s="13">
        <f>WhiteCollarEmployeesByOccupationalSeries[[#This Row],[Total Employees]]/$B$334</f>
        <v>1.9184192225606101E-4</v>
      </c>
      <c r="D278" s="9">
        <v>247</v>
      </c>
      <c r="E278" s="9">
        <v>97</v>
      </c>
      <c r="F278" s="11">
        <f>WhiteCollarEmployeesByOccupationalSeries[[#This Row],[Female Employees]]/WhiteCollarEmployeesByOccupationalSeries[[#This Row],[Total Employees]]</f>
        <v>0.28197674418604651</v>
      </c>
      <c r="G278" s="15">
        <f>((WhiteCollarEmployeesByOccupationalSeries[[#This Row],[Male Employees]]*WhiteCollarEmployeesByOccupationalSeries[[#This Row],[Male
Average Salary]])+(E278*WhiteCollarEmployeesByOccupationalSeries[[#This Row],[Female
Average Salary]]))/WhiteCollarEmployeesByOccupationalSeries[[#This Row],[Total Employees]]</f>
        <v>79104.154069767581</v>
      </c>
      <c r="H278" s="15">
        <v>82364.202429149998</v>
      </c>
      <c r="I278" s="15">
        <v>70802.793814432996</v>
      </c>
      <c r="J278" s="11">
        <f>ROUND(WhiteCollarEmployeesByOccupationalSeries[[#This Row],[Female
Average Salary]]/WhiteCollarEmployeesByOccupationalSeries[[#This Row],[Male
Average Salary]],3)</f>
        <v>0.86</v>
      </c>
      <c r="K278" s="16">
        <f>ROUND(WhiteCollarEmployeesByOccupationalSeries[[#This Row],[% 
of Total Pop]]*J278,7)</f>
        <v>1.65E-4</v>
      </c>
    </row>
    <row r="279" spans="1:11" ht="15.6" x14ac:dyDescent="0.3">
      <c r="A279" s="6" t="s">
        <v>280</v>
      </c>
      <c r="B279" s="9">
        <f>WhiteCollarEmployeesByOccupationalSeries[[#This Row],[Male Employees]]+WhiteCollarEmployeesByOccupationalSeries[[#This Row],[Female Employees]]</f>
        <v>3220</v>
      </c>
      <c r="C279" s="13">
        <f>WhiteCollarEmployeesByOccupationalSeries[[#This Row],[Total Employees]]/$B$334</f>
        <v>1.7957296211177803E-3</v>
      </c>
      <c r="D279" s="9">
        <v>2884</v>
      </c>
      <c r="E279" s="9">
        <v>336</v>
      </c>
      <c r="F279" s="11">
        <f>WhiteCollarEmployeesByOccupationalSeries[[#This Row],[Female Employees]]/WhiteCollarEmployeesByOccupationalSeries[[#This Row],[Total Employees]]</f>
        <v>0.10434782608695652</v>
      </c>
      <c r="G279" s="15">
        <f>((WhiteCollarEmployeesByOccupationalSeries[[#This Row],[Male Employees]]*WhiteCollarEmployeesByOccupationalSeries[[#This Row],[Male
Average Salary]])+(E279*WhiteCollarEmployeesByOccupationalSeries[[#This Row],[Female
Average Salary]]))/WhiteCollarEmployeesByOccupationalSeries[[#This Row],[Total Employees]]</f>
        <v>95330.505381299386</v>
      </c>
      <c r="H279" s="15">
        <v>95370.327783558998</v>
      </c>
      <c r="I279" s="15">
        <v>94988.696428570998</v>
      </c>
      <c r="J279" s="11">
        <f>ROUND(WhiteCollarEmployeesByOccupationalSeries[[#This Row],[Female
Average Salary]]/WhiteCollarEmployeesByOccupationalSeries[[#This Row],[Male
Average Salary]],3)</f>
        <v>0.996</v>
      </c>
      <c r="K279" s="16">
        <f>ROUND(WhiteCollarEmployeesByOccupationalSeries[[#This Row],[% 
of Total Pop]]*J279,7)</f>
        <v>1.7884999999999999E-3</v>
      </c>
    </row>
    <row r="280" spans="1:11" ht="15.6" x14ac:dyDescent="0.3">
      <c r="A280" s="6" t="s">
        <v>281</v>
      </c>
      <c r="B280" s="9">
        <f>WhiteCollarEmployeesByOccupationalSeries[[#This Row],[Male Employees]]+WhiteCollarEmployeesByOccupationalSeries[[#This Row],[Female Employees]]</f>
        <v>226</v>
      </c>
      <c r="C280" s="13">
        <f>WhiteCollarEmployeesByOccupationalSeries[[#This Row],[Total Employees]]/$B$334</f>
        <v>1.2603568148217962E-4</v>
      </c>
      <c r="D280" s="9">
        <v>134</v>
      </c>
      <c r="E280" s="9">
        <v>92</v>
      </c>
      <c r="F280" s="11">
        <f>WhiteCollarEmployeesByOccupationalSeries[[#This Row],[Female Employees]]/WhiteCollarEmployeesByOccupationalSeries[[#This Row],[Total Employees]]</f>
        <v>0.40707964601769914</v>
      </c>
      <c r="G280" s="15">
        <f>((WhiteCollarEmployeesByOccupationalSeries[[#This Row],[Male Employees]]*WhiteCollarEmployeesByOccupationalSeries[[#This Row],[Male
Average Salary]])+(E280*WhiteCollarEmployeesByOccupationalSeries[[#This Row],[Female
Average Salary]]))/WhiteCollarEmployeesByOccupationalSeries[[#This Row],[Total Employees]]</f>
        <v>102379.87610619463</v>
      </c>
      <c r="H280" s="15">
        <v>103703.380597015</v>
      </c>
      <c r="I280" s="15">
        <v>100452.16304347799</v>
      </c>
      <c r="J280" s="11">
        <f>ROUND(WhiteCollarEmployeesByOccupationalSeries[[#This Row],[Female
Average Salary]]/WhiteCollarEmployeesByOccupationalSeries[[#This Row],[Male
Average Salary]],3)</f>
        <v>0.96899999999999997</v>
      </c>
      <c r="K280" s="16">
        <f>ROUND(WhiteCollarEmployeesByOccupationalSeries[[#This Row],[% 
of Total Pop]]*J280,7)</f>
        <v>1.2210000000000001E-4</v>
      </c>
    </row>
    <row r="281" spans="1:11" ht="15.6" x14ac:dyDescent="0.3">
      <c r="A281" s="6" t="s">
        <v>282</v>
      </c>
      <c r="B281" s="9">
        <f>WhiteCollarEmployeesByOccupationalSeries[[#This Row],[Male Employees]]+WhiteCollarEmployeesByOccupationalSeries[[#This Row],[Female Employees]]</f>
        <v>394</v>
      </c>
      <c r="C281" s="13">
        <f>WhiteCollarEmployeesByOccupationalSeries[[#This Row],[Total Employees]]/$B$334</f>
        <v>2.1972592258397684E-4</v>
      </c>
      <c r="D281" s="9">
        <v>311</v>
      </c>
      <c r="E281" s="9">
        <v>83</v>
      </c>
      <c r="F281" s="11">
        <f>WhiteCollarEmployeesByOccupationalSeries[[#This Row],[Female Employees]]/WhiteCollarEmployeesByOccupationalSeries[[#This Row],[Total Employees]]</f>
        <v>0.21065989847715735</v>
      </c>
      <c r="G281" s="15">
        <f>((WhiteCollarEmployeesByOccupationalSeries[[#This Row],[Male Employees]]*WhiteCollarEmployeesByOccupationalSeries[[#This Row],[Male
Average Salary]])+(E281*WhiteCollarEmployeesByOccupationalSeries[[#This Row],[Female
Average Salary]]))/WhiteCollarEmployeesByOccupationalSeries[[#This Row],[Total Employees]]</f>
        <v>85005.703045684961</v>
      </c>
      <c r="H281" s="15">
        <v>86352.630225080007</v>
      </c>
      <c r="I281" s="15">
        <v>79958.783132530007</v>
      </c>
      <c r="J281" s="11">
        <f>ROUND(WhiteCollarEmployeesByOccupationalSeries[[#This Row],[Female
Average Salary]]/WhiteCollarEmployeesByOccupationalSeries[[#This Row],[Male
Average Salary]],3)</f>
        <v>0.92600000000000005</v>
      </c>
      <c r="K281" s="16">
        <f>ROUND(WhiteCollarEmployeesByOccupationalSeries[[#This Row],[% 
of Total Pop]]*J281,7)</f>
        <v>2.0350000000000001E-4</v>
      </c>
    </row>
    <row r="282" spans="1:11" ht="15.6" x14ac:dyDescent="0.3">
      <c r="A282" s="6" t="s">
        <v>283</v>
      </c>
      <c r="B282" s="9">
        <f>WhiteCollarEmployeesByOccupationalSeries[[#This Row],[Male Employees]]+WhiteCollarEmployeesByOccupationalSeries[[#This Row],[Female Employees]]</f>
        <v>5842</v>
      </c>
      <c r="C282" s="13">
        <f>WhiteCollarEmployeesByOccupationalSeries[[#This Row],[Total Employees]]/$B$334</f>
        <v>3.2579665983136874E-3</v>
      </c>
      <c r="D282" s="9">
        <v>5457</v>
      </c>
      <c r="E282" s="9">
        <v>385</v>
      </c>
      <c r="F282" s="11">
        <f>WhiteCollarEmployeesByOccupationalSeries[[#This Row],[Female Employees]]/WhiteCollarEmployeesByOccupationalSeries[[#This Row],[Total Employees]]</f>
        <v>6.5902088325915778E-2</v>
      </c>
      <c r="G282" s="15">
        <f>((WhiteCollarEmployeesByOccupationalSeries[[#This Row],[Male Employees]]*WhiteCollarEmployeesByOccupationalSeries[[#This Row],[Male
Average Salary]])+(E282*WhiteCollarEmployeesByOccupationalSeries[[#This Row],[Female
Average Salary]]))/WhiteCollarEmployeesByOccupationalSeries[[#This Row],[Total Employees]]</f>
        <v>89228.074351119372</v>
      </c>
      <c r="H282" s="15">
        <v>89623.359237537006</v>
      </c>
      <c r="I282" s="15">
        <v>83625.296103896006</v>
      </c>
      <c r="J282" s="11">
        <f>ROUND(WhiteCollarEmployeesByOccupationalSeries[[#This Row],[Female
Average Salary]]/WhiteCollarEmployeesByOccupationalSeries[[#This Row],[Male
Average Salary]],3)</f>
        <v>0.93300000000000005</v>
      </c>
      <c r="K282" s="16">
        <f>ROUND(WhiteCollarEmployeesByOccupationalSeries[[#This Row],[% 
of Total Pop]]*J282,7)</f>
        <v>3.0397000000000002E-3</v>
      </c>
    </row>
    <row r="283" spans="1:11" ht="15.6" x14ac:dyDescent="0.3">
      <c r="A283" s="6" t="s">
        <v>284</v>
      </c>
      <c r="B283" s="9">
        <f>WhiteCollarEmployeesByOccupationalSeries[[#This Row],[Male Employees]]+WhiteCollarEmployeesByOccupationalSeries[[#This Row],[Female Employees]]</f>
        <v>3402</v>
      </c>
      <c r="C283" s="13">
        <f>WhiteCollarEmployeesByOccupationalSeries[[#This Row],[Total Employees]]/$B$334</f>
        <v>1.8972273823113939E-3</v>
      </c>
      <c r="D283" s="9">
        <v>1451</v>
      </c>
      <c r="E283" s="9">
        <v>1951</v>
      </c>
      <c r="F283" s="11">
        <f>WhiteCollarEmployeesByOccupationalSeries[[#This Row],[Female Employees]]/WhiteCollarEmployeesByOccupationalSeries[[#This Row],[Total Employees]]</f>
        <v>0.57348618459729572</v>
      </c>
      <c r="G283" s="15">
        <f>((WhiteCollarEmployeesByOccupationalSeries[[#This Row],[Male Employees]]*WhiteCollarEmployeesByOccupationalSeries[[#This Row],[Male
Average Salary]])+(E283*WhiteCollarEmployeesByOccupationalSeries[[#This Row],[Female
Average Salary]]))/WhiteCollarEmployeesByOccupationalSeries[[#This Row],[Total Employees]]</f>
        <v>107612.02528429679</v>
      </c>
      <c r="H283" s="15">
        <v>119869.994478951</v>
      </c>
      <c r="I283" s="15">
        <v>98495.514109800002</v>
      </c>
      <c r="J283" s="11">
        <f>ROUND(WhiteCollarEmployeesByOccupationalSeries[[#This Row],[Female
Average Salary]]/WhiteCollarEmployeesByOccupationalSeries[[#This Row],[Male
Average Salary]],3)</f>
        <v>0.82199999999999995</v>
      </c>
      <c r="K283" s="16">
        <f>ROUND(WhiteCollarEmployeesByOccupationalSeries[[#This Row],[% 
of Total Pop]]*J283,7)</f>
        <v>1.5594999999999999E-3</v>
      </c>
    </row>
    <row r="284" spans="1:11" ht="15.6" x14ac:dyDescent="0.3">
      <c r="A284" s="6" t="s">
        <v>285</v>
      </c>
      <c r="B284" s="9">
        <f>WhiteCollarEmployeesByOccupationalSeries[[#This Row],[Male Employees]]+WhiteCollarEmployeesByOccupationalSeries[[#This Row],[Female Employees]]</f>
        <v>3962</v>
      </c>
      <c r="C284" s="13">
        <f>WhiteCollarEmployeesByOccupationalSeries[[#This Row],[Total Employees]]/$B$334</f>
        <v>2.2095281859840516E-3</v>
      </c>
      <c r="D284" s="9">
        <v>1389</v>
      </c>
      <c r="E284" s="9">
        <v>2573</v>
      </c>
      <c r="F284" s="11">
        <f>WhiteCollarEmployeesByOccupationalSeries[[#This Row],[Female Employees]]/WhiteCollarEmployeesByOccupationalSeries[[#This Row],[Total Employees]]</f>
        <v>0.64941948510853109</v>
      </c>
      <c r="G284" s="15">
        <f>((WhiteCollarEmployeesByOccupationalSeries[[#This Row],[Male Employees]]*WhiteCollarEmployeesByOccupationalSeries[[#This Row],[Male
Average Salary]])+(E284*WhiteCollarEmployeesByOccupationalSeries[[#This Row],[Female
Average Salary]]))/WhiteCollarEmployeesByOccupationalSeries[[#This Row],[Total Employees]]</f>
        <v>57628.271160355966</v>
      </c>
      <c r="H284" s="15">
        <v>65634.191919192002</v>
      </c>
      <c r="I284" s="15">
        <v>53306.380785686997</v>
      </c>
      <c r="J284" s="11">
        <f>ROUND(WhiteCollarEmployeesByOccupationalSeries[[#This Row],[Female
Average Salary]]/WhiteCollarEmployeesByOccupationalSeries[[#This Row],[Male
Average Salary]],3)</f>
        <v>0.81200000000000006</v>
      </c>
      <c r="K284" s="16">
        <f>ROUND(WhiteCollarEmployeesByOccupationalSeries[[#This Row],[% 
of Total Pop]]*J284,7)</f>
        <v>1.7941000000000001E-3</v>
      </c>
    </row>
    <row r="285" spans="1:11" ht="15.6" x14ac:dyDescent="0.3">
      <c r="A285" s="6" t="s">
        <v>286</v>
      </c>
      <c r="B285" s="9">
        <f>WhiteCollarEmployeesByOccupationalSeries[[#This Row],[Male Employees]]+WhiteCollarEmployeesByOccupationalSeries[[#This Row],[Female Employees]]</f>
        <v>1105</v>
      </c>
      <c r="C285" s="13">
        <f>WhiteCollarEmployeesByOccupationalSeries[[#This Row],[Total Employees]]/$B$334</f>
        <v>6.162364072469401E-4</v>
      </c>
      <c r="D285" s="9">
        <v>623</v>
      </c>
      <c r="E285" s="9">
        <v>482</v>
      </c>
      <c r="F285" s="11">
        <f>WhiteCollarEmployeesByOccupationalSeries[[#This Row],[Female Employees]]/WhiteCollarEmployeesByOccupationalSeries[[#This Row],[Total Employees]]</f>
        <v>0.43619909502262444</v>
      </c>
      <c r="G285" s="15">
        <f>((WhiteCollarEmployeesByOccupationalSeries[[#This Row],[Male Employees]]*WhiteCollarEmployeesByOccupationalSeries[[#This Row],[Male
Average Salary]])+(E285*WhiteCollarEmployeesByOccupationalSeries[[#This Row],[Female
Average Salary]]))/WhiteCollarEmployeesByOccupationalSeries[[#This Row],[Total Employees]]</f>
        <v>109017.03529411754</v>
      </c>
      <c r="H285" s="15">
        <v>113312.170144462</v>
      </c>
      <c r="I285" s="15">
        <v>103465.439834025</v>
      </c>
      <c r="J285" s="11">
        <f>ROUND(WhiteCollarEmployeesByOccupationalSeries[[#This Row],[Female
Average Salary]]/WhiteCollarEmployeesByOccupationalSeries[[#This Row],[Male
Average Salary]],3)</f>
        <v>0.91300000000000003</v>
      </c>
      <c r="K285" s="16">
        <f>ROUND(WhiteCollarEmployeesByOccupationalSeries[[#This Row],[% 
of Total Pop]]*J285,7)</f>
        <v>5.6260000000000001E-4</v>
      </c>
    </row>
    <row r="286" spans="1:11" ht="15.6" x14ac:dyDescent="0.3">
      <c r="A286" s="6" t="s">
        <v>287</v>
      </c>
      <c r="B286" s="9">
        <f>WhiteCollarEmployeesByOccupationalSeries[[#This Row],[Male Employees]]+WhiteCollarEmployeesByOccupationalSeries[[#This Row],[Female Employees]]</f>
        <v>8481</v>
      </c>
      <c r="C286" s="13">
        <f>WhiteCollarEmployeesByOccupationalSeries[[#This Row],[Total Employees]]/$B$334</f>
        <v>4.7296841356210852E-3</v>
      </c>
      <c r="D286" s="9">
        <v>6717</v>
      </c>
      <c r="E286" s="9">
        <v>1764</v>
      </c>
      <c r="F286" s="11">
        <f>WhiteCollarEmployeesByOccupationalSeries[[#This Row],[Female Employees]]/WhiteCollarEmployeesByOccupationalSeries[[#This Row],[Total Employees]]</f>
        <v>0.20799434029006014</v>
      </c>
      <c r="G286" s="15">
        <f>((WhiteCollarEmployeesByOccupationalSeries[[#This Row],[Male Employees]]*WhiteCollarEmployeesByOccupationalSeries[[#This Row],[Male
Average Salary]])+(E286*WhiteCollarEmployeesByOccupationalSeries[[#This Row],[Female
Average Salary]]))/WhiteCollarEmployeesByOccupationalSeries[[#This Row],[Total Employees]]</f>
        <v>85529.723120135081</v>
      </c>
      <c r="H286" s="15">
        <v>85044.781864204997</v>
      </c>
      <c r="I286" s="15">
        <v>87376.293650794003</v>
      </c>
      <c r="J286" s="11">
        <f>ROUND(WhiteCollarEmployeesByOccupationalSeries[[#This Row],[Female
Average Salary]]/WhiteCollarEmployeesByOccupationalSeries[[#This Row],[Male
Average Salary]],3)</f>
        <v>1.0269999999999999</v>
      </c>
      <c r="K286" s="16">
        <f>ROUND(WhiteCollarEmployeesByOccupationalSeries[[#This Row],[% 
of Total Pop]]*J286,7)</f>
        <v>4.8574000000000004E-3</v>
      </c>
    </row>
    <row r="287" spans="1:11" ht="15.6" x14ac:dyDescent="0.3">
      <c r="A287" s="6" t="s">
        <v>288</v>
      </c>
      <c r="B287" s="9">
        <f>WhiteCollarEmployeesByOccupationalSeries[[#This Row],[Male Employees]]+WhiteCollarEmployeesByOccupationalSeries[[#This Row],[Female Employees]]</f>
        <v>697</v>
      </c>
      <c r="C287" s="13">
        <f>WhiteCollarEmployeesByOccupationalSeries[[#This Row],[Total Employees]]/$B$334</f>
        <v>3.8870296457114685E-4</v>
      </c>
      <c r="D287" s="9">
        <v>425</v>
      </c>
      <c r="E287" s="9">
        <v>272</v>
      </c>
      <c r="F287" s="11">
        <f>WhiteCollarEmployeesByOccupationalSeries[[#This Row],[Female Employees]]/WhiteCollarEmployeesByOccupationalSeries[[#This Row],[Total Employees]]</f>
        <v>0.3902439024390244</v>
      </c>
      <c r="G287" s="15">
        <f>((WhiteCollarEmployeesByOccupationalSeries[[#This Row],[Male Employees]]*WhiteCollarEmployeesByOccupationalSeries[[#This Row],[Male
Average Salary]])+(E287*WhiteCollarEmployeesByOccupationalSeries[[#This Row],[Female
Average Salary]]))/WhiteCollarEmployeesByOccupationalSeries[[#This Row],[Total Employees]]</f>
        <v>77665.952654232591</v>
      </c>
      <c r="H287" s="15">
        <v>77285.919999999998</v>
      </c>
      <c r="I287" s="15">
        <v>78259.753676470995</v>
      </c>
      <c r="J287" s="11">
        <f>ROUND(WhiteCollarEmployeesByOccupationalSeries[[#This Row],[Female
Average Salary]]/WhiteCollarEmployeesByOccupationalSeries[[#This Row],[Male
Average Salary]],3)</f>
        <v>1.0129999999999999</v>
      </c>
      <c r="K287" s="16">
        <f>ROUND(WhiteCollarEmployeesByOccupationalSeries[[#This Row],[% 
of Total Pop]]*J287,7)</f>
        <v>3.9379999999999998E-4</v>
      </c>
    </row>
    <row r="288" spans="1:11" ht="15.6" x14ac:dyDescent="0.3">
      <c r="A288" s="6" t="s">
        <v>289</v>
      </c>
      <c r="B288" s="9">
        <f>WhiteCollarEmployeesByOccupationalSeries[[#This Row],[Male Employees]]+WhiteCollarEmployeesByOccupationalSeries[[#This Row],[Female Employees]]</f>
        <v>529</v>
      </c>
      <c r="C288" s="13">
        <f>WhiteCollarEmployeesByOccupationalSeries[[#This Row],[Total Employees]]/$B$334</f>
        <v>2.9501272346934963E-4</v>
      </c>
      <c r="D288" s="9">
        <v>177</v>
      </c>
      <c r="E288" s="9">
        <v>352</v>
      </c>
      <c r="F288" s="11">
        <f>WhiteCollarEmployeesByOccupationalSeries[[#This Row],[Female Employees]]/WhiteCollarEmployeesByOccupationalSeries[[#This Row],[Total Employees]]</f>
        <v>0.66540642722117205</v>
      </c>
      <c r="G288" s="15">
        <f>((WhiteCollarEmployeesByOccupationalSeries[[#This Row],[Male Employees]]*WhiteCollarEmployeesByOccupationalSeries[[#This Row],[Male
Average Salary]])+(E288*WhiteCollarEmployeesByOccupationalSeries[[#This Row],[Female
Average Salary]]))/WhiteCollarEmployeesByOccupationalSeries[[#This Row],[Total Employees]]</f>
        <v>120805.06049149332</v>
      </c>
      <c r="H288" s="15">
        <v>121420.937853107</v>
      </c>
      <c r="I288" s="15">
        <v>120495.372159091</v>
      </c>
      <c r="J288" s="11">
        <f>ROUND(WhiteCollarEmployeesByOccupationalSeries[[#This Row],[Female
Average Salary]]/WhiteCollarEmployeesByOccupationalSeries[[#This Row],[Male
Average Salary]],3)</f>
        <v>0.99199999999999999</v>
      </c>
      <c r="K288" s="16">
        <f>ROUND(WhiteCollarEmployeesByOccupationalSeries[[#This Row],[% 
of Total Pop]]*J288,7)</f>
        <v>2.9270000000000001E-4</v>
      </c>
    </row>
    <row r="289" spans="1:11" ht="15.6" x14ac:dyDescent="0.3">
      <c r="A289" s="6" t="s">
        <v>290</v>
      </c>
      <c r="B289" s="9">
        <f>WhiteCollarEmployeesByOccupationalSeries[[#This Row],[Male Employees]]+WhiteCollarEmployeesByOccupationalSeries[[#This Row],[Female Employees]]</f>
        <v>804</v>
      </c>
      <c r="C289" s="13">
        <f>WhiteCollarEmployeesByOccupationalSeries[[#This Row],[Total Employees]]/$B$334</f>
        <v>4.4837472527288675E-4</v>
      </c>
      <c r="D289" s="9">
        <v>365</v>
      </c>
      <c r="E289" s="9">
        <v>439</v>
      </c>
      <c r="F289" s="11">
        <f>WhiteCollarEmployeesByOccupationalSeries[[#This Row],[Female Employees]]/WhiteCollarEmployeesByOccupationalSeries[[#This Row],[Total Employees]]</f>
        <v>0.54601990049751248</v>
      </c>
      <c r="G289" s="15">
        <f>((WhiteCollarEmployeesByOccupationalSeries[[#This Row],[Male Employees]]*WhiteCollarEmployeesByOccupationalSeries[[#This Row],[Male
Average Salary]])+(E289*WhiteCollarEmployeesByOccupationalSeries[[#This Row],[Female
Average Salary]]))/WhiteCollarEmployeesByOccupationalSeries[[#This Row],[Total Employees]]</f>
        <v>78853.946826937958</v>
      </c>
      <c r="H289" s="15">
        <v>81069.030136985995</v>
      </c>
      <c r="I289" s="15">
        <v>77012.248858446997</v>
      </c>
      <c r="J289" s="11">
        <f>ROUND(WhiteCollarEmployeesByOccupationalSeries[[#This Row],[Female
Average Salary]]/WhiteCollarEmployeesByOccupationalSeries[[#This Row],[Male
Average Salary]],3)</f>
        <v>0.95</v>
      </c>
      <c r="K289" s="16">
        <f>ROUND(WhiteCollarEmployeesByOccupationalSeries[[#This Row],[% 
of Total Pop]]*J289,7)</f>
        <v>4.26E-4</v>
      </c>
    </row>
    <row r="290" spans="1:11" ht="15.6" x14ac:dyDescent="0.3">
      <c r="A290" s="6" t="s">
        <v>291</v>
      </c>
      <c r="B290" s="9">
        <f>WhiteCollarEmployeesByOccupationalSeries[[#This Row],[Male Employees]]+WhiteCollarEmployeesByOccupationalSeries[[#This Row],[Female Employees]]</f>
        <v>2065</v>
      </c>
      <c r="C290" s="13">
        <f>WhiteCollarEmployeesByOccupationalSeries[[#This Row],[Total Employees]]/$B$334</f>
        <v>1.1516092135429243E-3</v>
      </c>
      <c r="D290" s="9">
        <v>1231</v>
      </c>
      <c r="E290" s="9">
        <v>834</v>
      </c>
      <c r="F290" s="11">
        <f>WhiteCollarEmployeesByOccupationalSeries[[#This Row],[Female Employees]]/WhiteCollarEmployeesByOccupationalSeries[[#This Row],[Total Employees]]</f>
        <v>0.40387409200968521</v>
      </c>
      <c r="G290" s="15">
        <f>((WhiteCollarEmployeesByOccupationalSeries[[#This Row],[Male Employees]]*WhiteCollarEmployeesByOccupationalSeries[[#This Row],[Male
Average Salary]])+(E290*WhiteCollarEmployeesByOccupationalSeries[[#This Row],[Female
Average Salary]]))/WhiteCollarEmployeesByOccupationalSeries[[#This Row],[Total Employees]]</f>
        <v>102083.1022099882</v>
      </c>
      <c r="H290" s="15">
        <v>100096.704305443</v>
      </c>
      <c r="I290" s="15">
        <v>105015.06362545</v>
      </c>
      <c r="J290" s="11">
        <f>ROUND(WhiteCollarEmployeesByOccupationalSeries[[#This Row],[Female
Average Salary]]/WhiteCollarEmployeesByOccupationalSeries[[#This Row],[Male
Average Salary]],3)</f>
        <v>1.0489999999999999</v>
      </c>
      <c r="K290" s="16">
        <f>ROUND(WhiteCollarEmployeesByOccupationalSeries[[#This Row],[% 
of Total Pop]]*J290,7)</f>
        <v>1.2080000000000001E-3</v>
      </c>
    </row>
    <row r="291" spans="1:11" ht="15.6" x14ac:dyDescent="0.3">
      <c r="A291" s="6" t="s">
        <v>292</v>
      </c>
      <c r="B291" s="9">
        <f>WhiteCollarEmployeesByOccupationalSeries[[#This Row],[Male Employees]]+WhiteCollarEmployeesByOccupationalSeries[[#This Row],[Female Employees]]</f>
        <v>38340</v>
      </c>
      <c r="C291" s="13">
        <f>WhiteCollarEmployeesByOccupationalSeries[[#This Row],[Total Employees]]/$B$334</f>
        <v>2.138145145144587E-2</v>
      </c>
      <c r="D291" s="9">
        <v>26240</v>
      </c>
      <c r="E291" s="9">
        <v>12100</v>
      </c>
      <c r="F291" s="11">
        <f>WhiteCollarEmployeesByOccupationalSeries[[#This Row],[Female Employees]]/WhiteCollarEmployeesByOccupationalSeries[[#This Row],[Total Employees]]</f>
        <v>0.31559728742827337</v>
      </c>
      <c r="G291" s="15">
        <f>((WhiteCollarEmployeesByOccupationalSeries[[#This Row],[Male Employees]]*WhiteCollarEmployeesByOccupationalSeries[[#This Row],[Male
Average Salary]])+(E291*WhiteCollarEmployeesByOccupationalSeries[[#This Row],[Female
Average Salary]]))/WhiteCollarEmployeesByOccupationalSeries[[#This Row],[Total Employees]]</f>
        <v>100982.66814895639</v>
      </c>
      <c r="H291" s="15">
        <v>101665.82618639201</v>
      </c>
      <c r="I291" s="15">
        <v>99501.175016534005</v>
      </c>
      <c r="J291" s="11">
        <f>ROUND(WhiteCollarEmployeesByOccupationalSeries[[#This Row],[Female
Average Salary]]/WhiteCollarEmployeesByOccupationalSeries[[#This Row],[Male
Average Salary]],3)</f>
        <v>0.97899999999999998</v>
      </c>
      <c r="K291" s="16">
        <f>ROUND(WhiteCollarEmployeesByOccupationalSeries[[#This Row],[% 
of Total Pop]]*J291,7)</f>
        <v>2.09324E-2</v>
      </c>
    </row>
    <row r="292" spans="1:11" ht="15.6" x14ac:dyDescent="0.3">
      <c r="A292" s="6" t="s">
        <v>293</v>
      </c>
      <c r="B292" s="9">
        <f>WhiteCollarEmployeesByOccupationalSeries[[#This Row],[Male Employees]]+WhiteCollarEmployeesByOccupationalSeries[[#This Row],[Female Employees]]</f>
        <v>46469</v>
      </c>
      <c r="C292" s="13">
        <f>WhiteCollarEmployeesByOccupationalSeries[[#This Row],[Total Employees]]/$B$334</f>
        <v>2.5914832224758426E-2</v>
      </c>
      <c r="D292" s="9">
        <v>26335</v>
      </c>
      <c r="E292" s="9">
        <v>20134</v>
      </c>
      <c r="F292" s="11">
        <f>WhiteCollarEmployeesByOccupationalSeries[[#This Row],[Female Employees]]/WhiteCollarEmployeesByOccupationalSeries[[#This Row],[Total Employees]]</f>
        <v>0.43327809937807998</v>
      </c>
      <c r="G292" s="15">
        <f>((WhiteCollarEmployeesByOccupationalSeries[[#This Row],[Male Employees]]*WhiteCollarEmployeesByOccupationalSeries[[#This Row],[Male
Average Salary]])+(E292*WhiteCollarEmployeesByOccupationalSeries[[#This Row],[Female
Average Salary]]))/WhiteCollarEmployeesByOccupationalSeries[[#This Row],[Total Employees]]</f>
        <v>49569.651895905168</v>
      </c>
      <c r="H292" s="15">
        <v>49513.280153717002</v>
      </c>
      <c r="I292" s="15">
        <v>49643.385373133999</v>
      </c>
      <c r="J292" s="11">
        <f>ROUND(WhiteCollarEmployeesByOccupationalSeries[[#This Row],[Female
Average Salary]]/WhiteCollarEmployeesByOccupationalSeries[[#This Row],[Male
Average Salary]],3)</f>
        <v>1.0029999999999999</v>
      </c>
      <c r="K292" s="16">
        <f>ROUND(WhiteCollarEmployeesByOccupationalSeries[[#This Row],[% 
of Total Pop]]*J292,7)</f>
        <v>2.5992600000000001E-2</v>
      </c>
    </row>
    <row r="293" spans="1:11" ht="15.6" x14ac:dyDescent="0.3">
      <c r="A293" s="6" t="s">
        <v>294</v>
      </c>
      <c r="B293" s="9">
        <f>WhiteCollarEmployeesByOccupationalSeries[[#This Row],[Male Employees]]+WhiteCollarEmployeesByOccupationalSeries[[#This Row],[Female Employees]]</f>
        <v>1440</v>
      </c>
      <c r="C293" s="13">
        <f>WhiteCollarEmployeesByOccupationalSeries[[#This Row],[Total Employees]]/$B$334</f>
        <v>8.0305920944397633E-4</v>
      </c>
      <c r="D293" s="9">
        <v>538</v>
      </c>
      <c r="E293" s="9">
        <v>902</v>
      </c>
      <c r="F293" s="11">
        <f>WhiteCollarEmployeesByOccupationalSeries[[#This Row],[Female Employees]]/WhiteCollarEmployeesByOccupationalSeries[[#This Row],[Total Employees]]</f>
        <v>0.62638888888888888</v>
      </c>
      <c r="G293" s="15">
        <f>((WhiteCollarEmployeesByOccupationalSeries[[#This Row],[Male Employees]]*WhiteCollarEmployeesByOccupationalSeries[[#This Row],[Male
Average Salary]])+(E293*WhiteCollarEmployeesByOccupationalSeries[[#This Row],[Female
Average Salary]]))/WhiteCollarEmployeesByOccupationalSeries[[#This Row],[Total Employees]]</f>
        <v>88005.707638888591</v>
      </c>
      <c r="H293" s="15">
        <v>90003.905204461</v>
      </c>
      <c r="I293" s="15">
        <v>86813.878048779996</v>
      </c>
      <c r="J293" s="11">
        <f>ROUND(WhiteCollarEmployeesByOccupationalSeries[[#This Row],[Female
Average Salary]]/WhiteCollarEmployeesByOccupationalSeries[[#This Row],[Male
Average Salary]],3)</f>
        <v>0.96499999999999997</v>
      </c>
      <c r="K293" s="16">
        <f>ROUND(WhiteCollarEmployeesByOccupationalSeries[[#This Row],[% 
of Total Pop]]*J293,7)</f>
        <v>7.7499999999999997E-4</v>
      </c>
    </row>
    <row r="294" spans="1:11" ht="15.6" x14ac:dyDescent="0.3">
      <c r="A294" s="6" t="s">
        <v>295</v>
      </c>
      <c r="B294" s="9">
        <f>WhiteCollarEmployeesByOccupationalSeries[[#This Row],[Male Employees]]+WhiteCollarEmployeesByOccupationalSeries[[#This Row],[Female Employees]]</f>
        <v>2427</v>
      </c>
      <c r="C294" s="13">
        <f>WhiteCollarEmployeesByOccupationalSeries[[#This Row],[Total Employees]]/$B$334</f>
        <v>1.3534893759170352E-3</v>
      </c>
      <c r="D294" s="9">
        <v>1310</v>
      </c>
      <c r="E294" s="9">
        <v>1117</v>
      </c>
      <c r="F294" s="11">
        <f>WhiteCollarEmployeesByOccupationalSeries[[#This Row],[Female Employees]]/WhiteCollarEmployeesByOccupationalSeries[[#This Row],[Total Employees]]</f>
        <v>0.46023897816234033</v>
      </c>
      <c r="G294" s="15">
        <f>((WhiteCollarEmployeesByOccupationalSeries[[#This Row],[Male Employees]]*WhiteCollarEmployeesByOccupationalSeries[[#This Row],[Male
Average Salary]])+(E294*WhiteCollarEmployeesByOccupationalSeries[[#This Row],[Female
Average Salary]]))/WhiteCollarEmployeesByOccupationalSeries[[#This Row],[Total Employees]]</f>
        <v>101985.64263667582</v>
      </c>
      <c r="H294" s="15">
        <v>102847.66259542</v>
      </c>
      <c r="I294" s="15">
        <v>100974.67921146999</v>
      </c>
      <c r="J294" s="11">
        <f>ROUND(WhiteCollarEmployeesByOccupationalSeries[[#This Row],[Female
Average Salary]]/WhiteCollarEmployeesByOccupationalSeries[[#This Row],[Male
Average Salary]],3)</f>
        <v>0.98199999999999998</v>
      </c>
      <c r="K294" s="16">
        <f>ROUND(WhiteCollarEmployeesByOccupationalSeries[[#This Row],[% 
of Total Pop]]*J294,7)</f>
        <v>1.3290999999999999E-3</v>
      </c>
    </row>
    <row r="295" spans="1:11" ht="15.6" x14ac:dyDescent="0.3">
      <c r="A295" s="6" t="s">
        <v>296</v>
      </c>
      <c r="B295" s="9">
        <f>WhiteCollarEmployeesByOccupationalSeries[[#This Row],[Male Employees]]+WhiteCollarEmployeesByOccupationalSeries[[#This Row],[Female Employees]]</f>
        <v>42060</v>
      </c>
      <c r="C295" s="13">
        <f>WhiteCollarEmployeesByOccupationalSeries[[#This Row],[Total Employees]]/$B$334</f>
        <v>2.3456021075842808E-2</v>
      </c>
      <c r="D295" s="9">
        <v>34367</v>
      </c>
      <c r="E295" s="9">
        <v>7693</v>
      </c>
      <c r="F295" s="11">
        <f>WhiteCollarEmployeesByOccupationalSeries[[#This Row],[Female Employees]]/WhiteCollarEmployeesByOccupationalSeries[[#This Row],[Total Employees]]</f>
        <v>0.18290537327627199</v>
      </c>
      <c r="G295" s="15">
        <f>((WhiteCollarEmployeesByOccupationalSeries[[#This Row],[Male Employees]]*WhiteCollarEmployeesByOccupationalSeries[[#This Row],[Male
Average Salary]])+(E295*WhiteCollarEmployeesByOccupationalSeries[[#This Row],[Female
Average Salary]]))/WhiteCollarEmployeesByOccupationalSeries[[#This Row],[Total Employees]]</f>
        <v>117158.3806216427</v>
      </c>
      <c r="H295" s="15">
        <v>117898.81037895101</v>
      </c>
      <c r="I295" s="15">
        <v>113850.652886115</v>
      </c>
      <c r="J295" s="11">
        <f>ROUND(WhiteCollarEmployeesByOccupationalSeries[[#This Row],[Female
Average Salary]]/WhiteCollarEmployeesByOccupationalSeries[[#This Row],[Male
Average Salary]],3)</f>
        <v>0.96599999999999997</v>
      </c>
      <c r="K295" s="16">
        <f>ROUND(WhiteCollarEmployeesByOccupationalSeries[[#This Row],[% 
of Total Pop]]*J295,7)</f>
        <v>2.2658500000000002E-2</v>
      </c>
    </row>
    <row r="296" spans="1:11" ht="15.6" x14ac:dyDescent="0.3">
      <c r="A296" s="6" t="s">
        <v>297</v>
      </c>
      <c r="B296" s="9">
        <f>WhiteCollarEmployeesByOccupationalSeries[[#This Row],[Male Employees]]+WhiteCollarEmployeesByOccupationalSeries[[#This Row],[Female Employees]]</f>
        <v>1009</v>
      </c>
      <c r="C296" s="13">
        <f>WhiteCollarEmployeesByOccupationalSeries[[#This Row],[Total Employees]]/$B$334</f>
        <v>5.6269912661734177E-4</v>
      </c>
      <c r="D296" s="9">
        <v>962</v>
      </c>
      <c r="E296" s="9">
        <v>47</v>
      </c>
      <c r="F296" s="11">
        <f>WhiteCollarEmployeesByOccupationalSeries[[#This Row],[Female Employees]]/WhiteCollarEmployeesByOccupationalSeries[[#This Row],[Total Employees]]</f>
        <v>4.6580773042616451E-2</v>
      </c>
      <c r="G296" s="15">
        <f>((WhiteCollarEmployeesByOccupationalSeries[[#This Row],[Male Employees]]*WhiteCollarEmployeesByOccupationalSeries[[#This Row],[Male
Average Salary]])+(E296*WhiteCollarEmployeesByOccupationalSeries[[#This Row],[Female
Average Salary]]))/WhiteCollarEmployeesByOccupationalSeries[[#This Row],[Total Employees]]</f>
        <v>97730.955401387109</v>
      </c>
      <c r="H296" s="15">
        <v>97953.774428274002</v>
      </c>
      <c r="I296" s="15">
        <v>93170.276595745003</v>
      </c>
      <c r="J296" s="11">
        <f>ROUND(WhiteCollarEmployeesByOccupationalSeries[[#This Row],[Female
Average Salary]]/WhiteCollarEmployeesByOccupationalSeries[[#This Row],[Male
Average Salary]],3)</f>
        <v>0.95099999999999996</v>
      </c>
      <c r="K296" s="16">
        <f>ROUND(WhiteCollarEmployeesByOccupationalSeries[[#This Row],[% 
of Total Pop]]*J296,7)</f>
        <v>5.3510000000000005E-4</v>
      </c>
    </row>
    <row r="297" spans="1:11" ht="15.6" x14ac:dyDescent="0.3">
      <c r="A297" s="6" t="s">
        <v>298</v>
      </c>
      <c r="B297" s="9">
        <f>WhiteCollarEmployeesByOccupationalSeries[[#This Row],[Male Employees]]+WhiteCollarEmployeesByOccupationalSeries[[#This Row],[Female Employees]]</f>
        <v>4268</v>
      </c>
      <c r="C297" s="13">
        <f>WhiteCollarEmployeesByOccupationalSeries[[#This Row],[Total Employees]]/$B$334</f>
        <v>2.3801782679908966E-3</v>
      </c>
      <c r="D297" s="9">
        <v>3907</v>
      </c>
      <c r="E297" s="9">
        <v>361</v>
      </c>
      <c r="F297" s="11">
        <f>WhiteCollarEmployeesByOccupationalSeries[[#This Row],[Female Employees]]/WhiteCollarEmployeesByOccupationalSeries[[#This Row],[Total Employees]]</f>
        <v>8.4582942830365507E-2</v>
      </c>
      <c r="G297" s="15">
        <f>((WhiteCollarEmployeesByOccupationalSeries[[#This Row],[Male Employees]]*WhiteCollarEmployeesByOccupationalSeries[[#This Row],[Male
Average Salary]])+(E297*WhiteCollarEmployeesByOccupationalSeries[[#This Row],[Female
Average Salary]]))/WhiteCollarEmployeesByOccupationalSeries[[#This Row],[Total Employees]]</f>
        <v>128281.56117483956</v>
      </c>
      <c r="H297" s="15">
        <v>128335.09421403</v>
      </c>
      <c r="I297" s="15">
        <v>127702.188365651</v>
      </c>
      <c r="J297" s="11">
        <f>ROUND(WhiteCollarEmployeesByOccupationalSeries[[#This Row],[Female
Average Salary]]/WhiteCollarEmployeesByOccupationalSeries[[#This Row],[Male
Average Salary]],3)</f>
        <v>0.995</v>
      </c>
      <c r="K297" s="16">
        <f>ROUND(WhiteCollarEmployeesByOccupationalSeries[[#This Row],[% 
of Total Pop]]*J297,7)</f>
        <v>2.3682999999999998E-3</v>
      </c>
    </row>
    <row r="298" spans="1:11" ht="15.6" x14ac:dyDescent="0.3">
      <c r="A298" s="6" t="s">
        <v>299</v>
      </c>
      <c r="B298" s="9">
        <f>WhiteCollarEmployeesByOccupationalSeries[[#This Row],[Male Employees]]+WhiteCollarEmployeesByOccupationalSeries[[#This Row],[Female Employees]]</f>
        <v>362</v>
      </c>
      <c r="C298" s="13">
        <f>WhiteCollarEmployeesByOccupationalSeries[[#This Row],[Total Employees]]/$B$334</f>
        <v>2.018801623741107E-4</v>
      </c>
      <c r="D298" s="9">
        <v>234</v>
      </c>
      <c r="E298" s="9">
        <v>128</v>
      </c>
      <c r="F298" s="11">
        <f>WhiteCollarEmployeesByOccupationalSeries[[#This Row],[Female Employees]]/WhiteCollarEmployeesByOccupationalSeries[[#This Row],[Total Employees]]</f>
        <v>0.35359116022099446</v>
      </c>
      <c r="G298" s="15">
        <f>((WhiteCollarEmployeesByOccupationalSeries[[#This Row],[Male Employees]]*WhiteCollarEmployeesByOccupationalSeries[[#This Row],[Male
Average Salary]])+(E298*WhiteCollarEmployeesByOccupationalSeries[[#This Row],[Female
Average Salary]]))/WhiteCollarEmployeesByOccupationalSeries[[#This Row],[Total Employees]]</f>
        <v>212230.15193370183</v>
      </c>
      <c r="H298" s="15">
        <v>216477.18376068401</v>
      </c>
      <c r="I298" s="15">
        <v>204466.046875</v>
      </c>
      <c r="J298" s="11">
        <f>ROUND(WhiteCollarEmployeesByOccupationalSeries[[#This Row],[Female
Average Salary]]/WhiteCollarEmployeesByOccupationalSeries[[#This Row],[Male
Average Salary]],3)</f>
        <v>0.94499999999999995</v>
      </c>
      <c r="K298" s="16">
        <f>ROUND(WhiteCollarEmployeesByOccupationalSeries[[#This Row],[% 
of Total Pop]]*J298,7)</f>
        <v>1.908E-4</v>
      </c>
    </row>
    <row r="299" spans="1:11" ht="15.6" x14ac:dyDescent="0.3">
      <c r="A299" s="6" t="s">
        <v>300</v>
      </c>
      <c r="B299" s="9">
        <f>WhiteCollarEmployeesByOccupationalSeries[[#This Row],[Male Employees]]+WhiteCollarEmployeesByOccupationalSeries[[#This Row],[Female Employees]]</f>
        <v>1101</v>
      </c>
      <c r="C299" s="13">
        <f>WhiteCollarEmployeesByOccupationalSeries[[#This Row],[Total Employees]]/$B$334</f>
        <v>6.1400568722070692E-4</v>
      </c>
      <c r="D299" s="9">
        <v>564</v>
      </c>
      <c r="E299" s="9">
        <v>537</v>
      </c>
      <c r="F299" s="11">
        <f>WhiteCollarEmployeesByOccupationalSeries[[#This Row],[Female Employees]]/WhiteCollarEmployeesByOccupationalSeries[[#This Row],[Total Employees]]</f>
        <v>0.4877384196185286</v>
      </c>
      <c r="G299" s="15">
        <f>((WhiteCollarEmployeesByOccupationalSeries[[#This Row],[Male Employees]]*WhiteCollarEmployeesByOccupationalSeries[[#This Row],[Male
Average Salary]])+(E299*WhiteCollarEmployeesByOccupationalSeries[[#This Row],[Female
Average Salary]]))/WhiteCollarEmployeesByOccupationalSeries[[#This Row],[Total Employees]]</f>
        <v>99050.865576748241</v>
      </c>
      <c r="H299" s="15">
        <v>98582.097517729999</v>
      </c>
      <c r="I299" s="15">
        <v>99543.202979516005</v>
      </c>
      <c r="J299" s="11">
        <f>ROUND(WhiteCollarEmployeesByOccupationalSeries[[#This Row],[Female
Average Salary]]/WhiteCollarEmployeesByOccupationalSeries[[#This Row],[Male
Average Salary]],3)</f>
        <v>1.01</v>
      </c>
      <c r="K299" s="16">
        <f>ROUND(WhiteCollarEmployeesByOccupationalSeries[[#This Row],[% 
of Total Pop]]*J299,7)</f>
        <v>6.2009999999999995E-4</v>
      </c>
    </row>
    <row r="300" spans="1:11" ht="15.6" x14ac:dyDescent="0.3">
      <c r="A300" s="6" t="s">
        <v>301</v>
      </c>
      <c r="B300" s="9">
        <f>WhiteCollarEmployeesByOccupationalSeries[[#This Row],[Male Employees]]+WhiteCollarEmployeesByOccupationalSeries[[#This Row],[Female Employees]]</f>
        <v>816</v>
      </c>
      <c r="C300" s="13">
        <f>WhiteCollarEmployeesByOccupationalSeries[[#This Row],[Total Employees]]/$B$334</f>
        <v>4.550668853515866E-4</v>
      </c>
      <c r="D300" s="9">
        <v>342</v>
      </c>
      <c r="E300" s="9">
        <v>474</v>
      </c>
      <c r="F300" s="11">
        <f>WhiteCollarEmployeesByOccupationalSeries[[#This Row],[Female Employees]]/WhiteCollarEmployeesByOccupationalSeries[[#This Row],[Total Employees]]</f>
        <v>0.58088235294117652</v>
      </c>
      <c r="G300" s="15">
        <f>((WhiteCollarEmployeesByOccupationalSeries[[#This Row],[Male Employees]]*WhiteCollarEmployeesByOccupationalSeries[[#This Row],[Male
Average Salary]])+(E300*WhiteCollarEmployeesByOccupationalSeries[[#This Row],[Female
Average Salary]]))/WhiteCollarEmployeesByOccupationalSeries[[#This Row],[Total Employees]]</f>
        <v>94407.185049019608</v>
      </c>
      <c r="H300" s="15">
        <v>92365.687134502994</v>
      </c>
      <c r="I300" s="15">
        <v>95880.164556962001</v>
      </c>
      <c r="J300" s="11">
        <f>ROUND(WhiteCollarEmployeesByOccupationalSeries[[#This Row],[Female
Average Salary]]/WhiteCollarEmployeesByOccupationalSeries[[#This Row],[Male
Average Salary]],3)</f>
        <v>1.038</v>
      </c>
      <c r="K300" s="16">
        <f>ROUND(WhiteCollarEmployeesByOccupationalSeries[[#This Row],[% 
of Total Pop]]*J300,7)</f>
        <v>4.7239999999999999E-4</v>
      </c>
    </row>
    <row r="301" spans="1:11" ht="15.6" x14ac:dyDescent="0.3">
      <c r="A301" s="6" t="s">
        <v>302</v>
      </c>
      <c r="B301" s="9">
        <f>WhiteCollarEmployeesByOccupationalSeries[[#This Row],[Male Employees]]+WhiteCollarEmployeesByOccupationalSeries[[#This Row],[Female Employees]]</f>
        <v>4864</v>
      </c>
      <c r="C301" s="13">
        <f>WhiteCollarEmployeesByOccupationalSeries[[#This Row],[Total Employees]]/$B$334</f>
        <v>2.7125555518996533E-3</v>
      </c>
      <c r="D301" s="9">
        <v>2763</v>
      </c>
      <c r="E301" s="9">
        <v>2101</v>
      </c>
      <c r="F301" s="11">
        <f>WhiteCollarEmployeesByOccupationalSeries[[#This Row],[Female Employees]]/WhiteCollarEmployeesByOccupationalSeries[[#This Row],[Total Employees]]</f>
        <v>0.43194901315789475</v>
      </c>
      <c r="G301" s="15">
        <f>((WhiteCollarEmployeesByOccupationalSeries[[#This Row],[Male Employees]]*WhiteCollarEmployeesByOccupationalSeries[[#This Row],[Male
Average Salary]])+(E301*WhiteCollarEmployeesByOccupationalSeries[[#This Row],[Female
Average Salary]]))/WhiteCollarEmployeesByOccupationalSeries[[#This Row],[Total Employees]]</f>
        <v>64622.902725540102</v>
      </c>
      <c r="H301" s="15">
        <v>65499.791938998002</v>
      </c>
      <c r="I301" s="15">
        <v>63469.716196847003</v>
      </c>
      <c r="J301" s="11">
        <f>ROUND(WhiteCollarEmployeesByOccupationalSeries[[#This Row],[Female
Average Salary]]/WhiteCollarEmployeesByOccupationalSeries[[#This Row],[Male
Average Salary]],3)</f>
        <v>0.96899999999999997</v>
      </c>
      <c r="K301" s="16">
        <f>ROUND(WhiteCollarEmployeesByOccupationalSeries[[#This Row],[% 
of Total Pop]]*J301,7)</f>
        <v>2.6285000000000002E-3</v>
      </c>
    </row>
    <row r="302" spans="1:11" ht="15.6" x14ac:dyDescent="0.3">
      <c r="A302" s="6" t="s">
        <v>303</v>
      </c>
      <c r="B302" s="9">
        <f>WhiteCollarEmployeesByOccupationalSeries[[#This Row],[Male Employees]]+WhiteCollarEmployeesByOccupationalSeries[[#This Row],[Female Employees]]</f>
        <v>1393</v>
      </c>
      <c r="C302" s="13">
        <f>WhiteCollarEmployeesByOccupationalSeries[[#This Row],[Total Employees]]/$B$334</f>
        <v>7.7684824913573538E-4</v>
      </c>
      <c r="D302" s="9">
        <v>674</v>
      </c>
      <c r="E302" s="9">
        <v>719</v>
      </c>
      <c r="F302" s="11">
        <f>WhiteCollarEmployeesByOccupationalSeries[[#This Row],[Female Employees]]/WhiteCollarEmployeesByOccupationalSeries[[#This Row],[Total Employees]]</f>
        <v>0.51615218951902364</v>
      </c>
      <c r="G302" s="15">
        <f>((WhiteCollarEmployeesByOccupationalSeries[[#This Row],[Male Employees]]*WhiteCollarEmployeesByOccupationalSeries[[#This Row],[Male
Average Salary]])+(E302*WhiteCollarEmployeesByOccupationalSeries[[#This Row],[Female
Average Salary]]))/WhiteCollarEmployeesByOccupationalSeries[[#This Row],[Total Employees]]</f>
        <v>49968.518305814672</v>
      </c>
      <c r="H302" s="15">
        <v>50102.728486647</v>
      </c>
      <c r="I302" s="15">
        <v>49842.707927677002</v>
      </c>
      <c r="J302" s="11">
        <f>ROUND(WhiteCollarEmployeesByOccupationalSeries[[#This Row],[Female
Average Salary]]/WhiteCollarEmployeesByOccupationalSeries[[#This Row],[Male
Average Salary]],3)</f>
        <v>0.995</v>
      </c>
      <c r="K302" s="16">
        <f>ROUND(WhiteCollarEmployeesByOccupationalSeries[[#This Row],[% 
of Total Pop]]*J302,7)</f>
        <v>7.7300000000000003E-4</v>
      </c>
    </row>
    <row r="303" spans="1:11" ht="15.6" x14ac:dyDescent="0.3">
      <c r="A303" s="6" t="s">
        <v>304</v>
      </c>
      <c r="B303" s="9">
        <f>WhiteCollarEmployeesByOccupationalSeries[[#This Row],[Male Employees]]+WhiteCollarEmployeesByOccupationalSeries[[#This Row],[Female Employees]]</f>
        <v>535</v>
      </c>
      <c r="C303" s="13">
        <f>WhiteCollarEmployeesByOccupationalSeries[[#This Row],[Total Employees]]/$B$334</f>
        <v>2.9835880350869955E-4</v>
      </c>
      <c r="D303" s="9">
        <v>517</v>
      </c>
      <c r="E303" s="9">
        <v>18</v>
      </c>
      <c r="F303" s="11">
        <f>WhiteCollarEmployeesByOccupationalSeries[[#This Row],[Female Employees]]/WhiteCollarEmployeesByOccupationalSeries[[#This Row],[Total Employees]]</f>
        <v>3.3644859813084113E-2</v>
      </c>
      <c r="G303" s="15">
        <f>((WhiteCollarEmployeesByOccupationalSeries[[#This Row],[Male Employees]]*WhiteCollarEmployeesByOccupationalSeries[[#This Row],[Male
Average Salary]])+(E303*WhiteCollarEmployeesByOccupationalSeries[[#This Row],[Female
Average Salary]]))/WhiteCollarEmployeesByOccupationalSeries[[#This Row],[Total Employees]]</f>
        <v>129399.3532710281</v>
      </c>
      <c r="H303" s="15">
        <v>129791.170212766</v>
      </c>
      <c r="I303" s="15">
        <v>118145.5</v>
      </c>
      <c r="J303" s="11">
        <f>ROUND(WhiteCollarEmployeesByOccupationalSeries[[#This Row],[Female
Average Salary]]/WhiteCollarEmployeesByOccupationalSeries[[#This Row],[Male
Average Salary]],3)</f>
        <v>0.91</v>
      </c>
      <c r="K303" s="16">
        <f>ROUND(WhiteCollarEmployeesByOccupationalSeries[[#This Row],[% 
of Total Pop]]*J303,7)</f>
        <v>2.7149999999999999E-4</v>
      </c>
    </row>
    <row r="304" spans="1:11" ht="15.6" x14ac:dyDescent="0.3">
      <c r="A304" s="6" t="s">
        <v>305</v>
      </c>
      <c r="B304" s="9">
        <f>WhiteCollarEmployeesByOccupationalSeries[[#This Row],[Male Employees]]+WhiteCollarEmployeesByOccupationalSeries[[#This Row],[Female Employees]]</f>
        <v>1023</v>
      </c>
      <c r="C304" s="13">
        <f>WhiteCollarEmployeesByOccupationalSeries[[#This Row],[Total Employees]]/$B$334</f>
        <v>5.7050664670915815E-4</v>
      </c>
      <c r="D304" s="9">
        <v>463</v>
      </c>
      <c r="E304" s="9">
        <v>560</v>
      </c>
      <c r="F304" s="11">
        <f>WhiteCollarEmployeesByOccupationalSeries[[#This Row],[Female Employees]]/WhiteCollarEmployeesByOccupationalSeries[[#This Row],[Total Employees]]</f>
        <v>0.54740957966764414</v>
      </c>
      <c r="G304" s="15">
        <f>((WhiteCollarEmployeesByOccupationalSeries[[#This Row],[Male Employees]]*WhiteCollarEmployeesByOccupationalSeries[[#This Row],[Male
Average Salary]])+(E304*WhiteCollarEmployeesByOccupationalSeries[[#This Row],[Female
Average Salary]]))/WhiteCollarEmployeesByOccupationalSeries[[#This Row],[Total Employees]]</f>
        <v>99881.963831866742</v>
      </c>
      <c r="H304" s="15">
        <v>97988.840172786004</v>
      </c>
      <c r="I304" s="15">
        <v>101447.171428571</v>
      </c>
      <c r="J304" s="11">
        <f>ROUND(WhiteCollarEmployeesByOccupationalSeries[[#This Row],[Female
Average Salary]]/WhiteCollarEmployeesByOccupationalSeries[[#This Row],[Male
Average Salary]],3)</f>
        <v>1.0349999999999999</v>
      </c>
      <c r="K304" s="16">
        <f>ROUND(WhiteCollarEmployeesByOccupationalSeries[[#This Row],[% 
of Total Pop]]*J304,7)</f>
        <v>5.9049999999999999E-4</v>
      </c>
    </row>
    <row r="305" spans="1:11" ht="15.6" x14ac:dyDescent="0.3">
      <c r="A305" s="6" t="s">
        <v>306</v>
      </c>
      <c r="B305" s="9">
        <f>WhiteCollarEmployeesByOccupationalSeries[[#This Row],[Male Employees]]+WhiteCollarEmployeesByOccupationalSeries[[#This Row],[Female Employees]]</f>
        <v>438</v>
      </c>
      <c r="C305" s="13">
        <f>WhiteCollarEmployeesByOccupationalSeries[[#This Row],[Total Employees]]/$B$334</f>
        <v>2.442638428725428E-4</v>
      </c>
      <c r="D305" s="9">
        <v>166</v>
      </c>
      <c r="E305" s="9">
        <v>272</v>
      </c>
      <c r="F305" s="11">
        <f>WhiteCollarEmployeesByOccupationalSeries[[#This Row],[Female Employees]]/WhiteCollarEmployeesByOccupationalSeries[[#This Row],[Total Employees]]</f>
        <v>0.62100456621004563</v>
      </c>
      <c r="G305" s="15">
        <f>((WhiteCollarEmployeesByOccupationalSeries[[#This Row],[Male Employees]]*WhiteCollarEmployeesByOccupationalSeries[[#This Row],[Male
Average Salary]])+(E305*WhiteCollarEmployeesByOccupationalSeries[[#This Row],[Female
Average Salary]]))/WhiteCollarEmployeesByOccupationalSeries[[#This Row],[Total Employees]]</f>
        <v>94846.34246575342</v>
      </c>
      <c r="H305" s="15">
        <v>90546.283132530007</v>
      </c>
      <c r="I305" s="15">
        <v>97470.643382352995</v>
      </c>
      <c r="J305" s="11">
        <f>ROUND(WhiteCollarEmployeesByOccupationalSeries[[#This Row],[Female
Average Salary]]/WhiteCollarEmployeesByOccupationalSeries[[#This Row],[Male
Average Salary]],3)</f>
        <v>1.0760000000000001</v>
      </c>
      <c r="K305" s="16">
        <f>ROUND(WhiteCollarEmployeesByOccupationalSeries[[#This Row],[% 
of Total Pop]]*J305,7)</f>
        <v>2.6279999999999999E-4</v>
      </c>
    </row>
    <row r="306" spans="1:11" ht="15.6" x14ac:dyDescent="0.3">
      <c r="A306" s="6" t="s">
        <v>307</v>
      </c>
      <c r="B306" s="9">
        <f>WhiteCollarEmployeesByOccupationalSeries[[#This Row],[Male Employees]]+WhiteCollarEmployeesByOccupationalSeries[[#This Row],[Female Employees]]</f>
        <v>25558</v>
      </c>
      <c r="C306" s="13">
        <f>WhiteCollarEmployeesByOccupationalSeries[[#This Row],[Total Employees]]/$B$334</f>
        <v>1.4253185607617463E-2</v>
      </c>
      <c r="D306" s="9">
        <v>20497</v>
      </c>
      <c r="E306" s="9">
        <v>5061</v>
      </c>
      <c r="F306" s="11">
        <f>WhiteCollarEmployeesByOccupationalSeries[[#This Row],[Female Employees]]/WhiteCollarEmployeesByOccupationalSeries[[#This Row],[Total Employees]]</f>
        <v>0.19802018937319038</v>
      </c>
      <c r="G306" s="15">
        <f>((WhiteCollarEmployeesByOccupationalSeries[[#This Row],[Male Employees]]*WhiteCollarEmployeesByOccupationalSeries[[#This Row],[Male
Average Salary]])+(E306*WhiteCollarEmployeesByOccupationalSeries[[#This Row],[Female
Average Salary]]))/WhiteCollarEmployeesByOccupationalSeries[[#This Row],[Total Employees]]</f>
        <v>97877.885487810374</v>
      </c>
      <c r="H306" s="15">
        <v>98445.364155363</v>
      </c>
      <c r="I306" s="15">
        <v>95579.602490610996</v>
      </c>
      <c r="J306" s="11">
        <f>ROUND(WhiteCollarEmployeesByOccupationalSeries[[#This Row],[Female
Average Salary]]/WhiteCollarEmployeesByOccupationalSeries[[#This Row],[Male
Average Salary]],3)</f>
        <v>0.97099999999999997</v>
      </c>
      <c r="K306" s="16">
        <f>ROUND(WhiteCollarEmployeesByOccupationalSeries[[#This Row],[% 
of Total Pop]]*J306,7)</f>
        <v>1.3839799999999999E-2</v>
      </c>
    </row>
    <row r="307" spans="1:11" ht="15.6" x14ac:dyDescent="0.3">
      <c r="A307" s="6" t="s">
        <v>308</v>
      </c>
      <c r="B307" s="9">
        <f>WhiteCollarEmployeesByOccupationalSeries[[#This Row],[Male Employees]]+WhiteCollarEmployeesByOccupationalSeries[[#This Row],[Female Employees]]</f>
        <v>19280</v>
      </c>
      <c r="C307" s="13">
        <f>WhiteCollarEmployeesByOccupationalSeries[[#This Row],[Total Employees]]/$B$334</f>
        <v>1.0752070526444349E-2</v>
      </c>
      <c r="D307" s="9">
        <v>18127</v>
      </c>
      <c r="E307" s="9">
        <v>1153</v>
      </c>
      <c r="F307" s="11">
        <f>WhiteCollarEmployeesByOccupationalSeries[[#This Row],[Female Employees]]/WhiteCollarEmployeesByOccupationalSeries[[#This Row],[Total Employees]]</f>
        <v>5.9802904564315355E-2</v>
      </c>
      <c r="G307" s="15">
        <f>((WhiteCollarEmployeesByOccupationalSeries[[#This Row],[Male Employees]]*WhiteCollarEmployeesByOccupationalSeries[[#This Row],[Male
Average Salary]])+(E307*WhiteCollarEmployeesByOccupationalSeries[[#This Row],[Female
Average Salary]]))/WhiteCollarEmployeesByOccupationalSeries[[#This Row],[Total Employees]]</f>
        <v>95907.40442065477</v>
      </c>
      <c r="H307" s="15">
        <v>96280.230221781007</v>
      </c>
      <c r="I307" s="15">
        <v>90045.987857761997</v>
      </c>
      <c r="J307" s="11">
        <f>ROUND(WhiteCollarEmployeesByOccupationalSeries[[#This Row],[Female
Average Salary]]/WhiteCollarEmployeesByOccupationalSeries[[#This Row],[Male
Average Salary]],3)</f>
        <v>0.93500000000000005</v>
      </c>
      <c r="K307" s="16">
        <f>ROUND(WhiteCollarEmployeesByOccupationalSeries[[#This Row],[% 
of Total Pop]]*J307,7)</f>
        <v>1.00532E-2</v>
      </c>
    </row>
    <row r="308" spans="1:11" ht="15.6" x14ac:dyDescent="0.3">
      <c r="A308" s="6" t="s">
        <v>309</v>
      </c>
      <c r="B308" s="9">
        <f>WhiteCollarEmployeesByOccupationalSeries[[#This Row],[Male Employees]]+WhiteCollarEmployeesByOccupationalSeries[[#This Row],[Female Employees]]</f>
        <v>9456</v>
      </c>
      <c r="C308" s="13">
        <f>WhiteCollarEmployeesByOccupationalSeries[[#This Row],[Total Employees]]/$B$334</f>
        <v>5.2734221420154444E-3</v>
      </c>
      <c r="D308" s="9">
        <v>8237</v>
      </c>
      <c r="E308" s="9">
        <v>1219</v>
      </c>
      <c r="F308" s="11">
        <f>WhiteCollarEmployeesByOccupationalSeries[[#This Row],[Female Employees]]/WhiteCollarEmployeesByOccupationalSeries[[#This Row],[Total Employees]]</f>
        <v>0.12891285956006768</v>
      </c>
      <c r="G308" s="15">
        <f>((WhiteCollarEmployeesByOccupationalSeries[[#This Row],[Male Employees]]*WhiteCollarEmployeesByOccupationalSeries[[#This Row],[Male
Average Salary]])+(E308*WhiteCollarEmployeesByOccupationalSeries[[#This Row],[Female
Average Salary]]))/WhiteCollarEmployeesByOccupationalSeries[[#This Row],[Total Employees]]</f>
        <v>89708.463347942525</v>
      </c>
      <c r="H308" s="15">
        <v>89532.933211900003</v>
      </c>
      <c r="I308" s="15">
        <v>90894.551724138</v>
      </c>
      <c r="J308" s="11">
        <f>ROUND(WhiteCollarEmployeesByOccupationalSeries[[#This Row],[Female
Average Salary]]/WhiteCollarEmployeesByOccupationalSeries[[#This Row],[Male
Average Salary]],3)</f>
        <v>1.0149999999999999</v>
      </c>
      <c r="K308" s="16">
        <f>ROUND(WhiteCollarEmployeesByOccupationalSeries[[#This Row],[% 
of Total Pop]]*J308,7)</f>
        <v>5.3524999999999996E-3</v>
      </c>
    </row>
    <row r="309" spans="1:11" ht="15.6" x14ac:dyDescent="0.3">
      <c r="A309" s="6" t="s">
        <v>310</v>
      </c>
      <c r="B309" s="9">
        <f>WhiteCollarEmployeesByOccupationalSeries[[#This Row],[Male Employees]]+WhiteCollarEmployeesByOccupationalSeries[[#This Row],[Female Employees]]</f>
        <v>1214</v>
      </c>
      <c r="C309" s="13">
        <f>WhiteCollarEmployeesByOccupationalSeries[[#This Row],[Total Employees]]/$B$334</f>
        <v>6.7702352796179669E-4</v>
      </c>
      <c r="D309" s="9">
        <v>802</v>
      </c>
      <c r="E309" s="9">
        <v>412</v>
      </c>
      <c r="F309" s="11">
        <f>WhiteCollarEmployeesByOccupationalSeries[[#This Row],[Female Employees]]/WhiteCollarEmployeesByOccupationalSeries[[#This Row],[Total Employees]]</f>
        <v>0.33937397034596378</v>
      </c>
      <c r="G309" s="15">
        <f>((WhiteCollarEmployeesByOccupationalSeries[[#This Row],[Male Employees]]*WhiteCollarEmployeesByOccupationalSeries[[#This Row],[Male
Average Salary]])+(E309*WhiteCollarEmployeesByOccupationalSeries[[#This Row],[Female
Average Salary]]))/WhiteCollarEmployeesByOccupationalSeries[[#This Row],[Total Employees]]</f>
        <v>66374.799726111887</v>
      </c>
      <c r="H309" s="15">
        <v>68311.933749999997</v>
      </c>
      <c r="I309" s="15">
        <v>62603.970873785998</v>
      </c>
      <c r="J309" s="11">
        <f>ROUND(WhiteCollarEmployeesByOccupationalSeries[[#This Row],[Female
Average Salary]]/WhiteCollarEmployeesByOccupationalSeries[[#This Row],[Male
Average Salary]],3)</f>
        <v>0.91600000000000004</v>
      </c>
      <c r="K309" s="16">
        <f>ROUND(WhiteCollarEmployeesByOccupationalSeries[[#This Row],[% 
of Total Pop]]*J309,7)</f>
        <v>6.202E-4</v>
      </c>
    </row>
    <row r="310" spans="1:11" ht="15.6" x14ac:dyDescent="0.3">
      <c r="A310" s="6" t="s">
        <v>311</v>
      </c>
      <c r="B310" s="9">
        <f>WhiteCollarEmployeesByOccupationalSeries[[#This Row],[Male Employees]]+WhiteCollarEmployeesByOccupationalSeries[[#This Row],[Female Employees]]</f>
        <v>3660</v>
      </c>
      <c r="C310" s="13">
        <f>WhiteCollarEmployeesByOccupationalSeries[[#This Row],[Total Employees]]/$B$334</f>
        <v>2.0411088240034399E-3</v>
      </c>
      <c r="D310" s="9">
        <v>2470</v>
      </c>
      <c r="E310" s="9">
        <v>1190</v>
      </c>
      <c r="F310" s="11">
        <f>WhiteCollarEmployeesByOccupationalSeries[[#This Row],[Female Employees]]/WhiteCollarEmployeesByOccupationalSeries[[#This Row],[Total Employees]]</f>
        <v>0.3251366120218579</v>
      </c>
      <c r="G310" s="15">
        <f>((WhiteCollarEmployeesByOccupationalSeries[[#This Row],[Male Employees]]*WhiteCollarEmployeesByOccupationalSeries[[#This Row],[Male
Average Salary]])+(E310*WhiteCollarEmployeesByOccupationalSeries[[#This Row],[Female
Average Salary]]))/WhiteCollarEmployeesByOccupationalSeries[[#This Row],[Total Employees]]</f>
        <v>78675.529939685366</v>
      </c>
      <c r="H310" s="15">
        <v>78876.128849271001</v>
      </c>
      <c r="I310" s="15">
        <v>78259.160774410993</v>
      </c>
      <c r="J310" s="11">
        <f>ROUND(WhiteCollarEmployeesByOccupationalSeries[[#This Row],[Female
Average Salary]]/WhiteCollarEmployeesByOccupationalSeries[[#This Row],[Male
Average Salary]],3)</f>
        <v>0.99199999999999999</v>
      </c>
      <c r="K310" s="16">
        <f>ROUND(WhiteCollarEmployeesByOccupationalSeries[[#This Row],[% 
of Total Pop]]*J310,7)</f>
        <v>2.0248000000000002E-3</v>
      </c>
    </row>
    <row r="311" spans="1:11" ht="15.6" x14ac:dyDescent="0.3">
      <c r="A311" s="6" t="s">
        <v>312</v>
      </c>
      <c r="B311" s="9">
        <f>WhiteCollarEmployeesByOccupationalSeries[[#This Row],[Male Employees]]+WhiteCollarEmployeesByOccupationalSeries[[#This Row],[Female Employees]]</f>
        <v>3863</v>
      </c>
      <c r="C311" s="13">
        <f>WhiteCollarEmployeesByOccupationalSeries[[#This Row],[Total Employees]]/$B$334</f>
        <v>2.154317865334778E-3</v>
      </c>
      <c r="D311" s="9">
        <v>2520</v>
      </c>
      <c r="E311" s="9">
        <v>1343</v>
      </c>
      <c r="F311" s="11">
        <f>WhiteCollarEmployeesByOccupationalSeries[[#This Row],[Female Employees]]/WhiteCollarEmployeesByOccupationalSeries[[#This Row],[Total Employees]]</f>
        <v>0.34765726119596169</v>
      </c>
      <c r="G311" s="15">
        <f>((WhiteCollarEmployeesByOccupationalSeries[[#This Row],[Male Employees]]*WhiteCollarEmployeesByOccupationalSeries[[#This Row],[Male
Average Salary]])+(E311*WhiteCollarEmployeesByOccupationalSeries[[#This Row],[Female
Average Salary]]))/WhiteCollarEmployeesByOccupationalSeries[[#This Row],[Total Employees]]</f>
        <v>91858.347657261053</v>
      </c>
      <c r="H311" s="15">
        <v>92328.551190476006</v>
      </c>
      <c r="I311" s="15">
        <v>90976.059568130993</v>
      </c>
      <c r="J311" s="11">
        <f>ROUND(WhiteCollarEmployeesByOccupationalSeries[[#This Row],[Female
Average Salary]]/WhiteCollarEmployeesByOccupationalSeries[[#This Row],[Male
Average Salary]],3)</f>
        <v>0.98499999999999999</v>
      </c>
      <c r="K311" s="16">
        <f>ROUND(WhiteCollarEmployeesByOccupationalSeries[[#This Row],[% 
of Total Pop]]*J311,7)</f>
        <v>2.1220000000000002E-3</v>
      </c>
    </row>
    <row r="312" spans="1:11" ht="15.6" x14ac:dyDescent="0.3">
      <c r="A312" s="6" t="s">
        <v>313</v>
      </c>
      <c r="B312" s="9">
        <f>WhiteCollarEmployeesByOccupationalSeries[[#This Row],[Male Employees]]+WhiteCollarEmployeesByOccupationalSeries[[#This Row],[Female Employees]]</f>
        <v>8099</v>
      </c>
      <c r="C312" s="13">
        <f>WhiteCollarEmployeesByOccupationalSeries[[#This Row],[Total Employees]]/$B$334</f>
        <v>4.5166503731158087E-3</v>
      </c>
      <c r="D312" s="9">
        <v>5282</v>
      </c>
      <c r="E312" s="9">
        <v>2817</v>
      </c>
      <c r="F312" s="11">
        <f>WhiteCollarEmployeesByOccupationalSeries[[#This Row],[Female Employees]]/WhiteCollarEmployeesByOccupationalSeries[[#This Row],[Total Employees]]</f>
        <v>0.34782071860723546</v>
      </c>
      <c r="G312" s="15">
        <f>((WhiteCollarEmployeesByOccupationalSeries[[#This Row],[Male Employees]]*WhiteCollarEmployeesByOccupationalSeries[[#This Row],[Male
Average Salary]])+(E312*WhiteCollarEmployeesByOccupationalSeries[[#This Row],[Female
Average Salary]]))/WhiteCollarEmployeesByOccupationalSeries[[#This Row],[Total Employees]]</f>
        <v>50154.609910553998</v>
      </c>
      <c r="H312" s="15">
        <v>50037.799582858999</v>
      </c>
      <c r="I312" s="15">
        <v>50373.634458259003</v>
      </c>
      <c r="J312" s="11">
        <f>ROUND(WhiteCollarEmployeesByOccupationalSeries[[#This Row],[Female
Average Salary]]/WhiteCollarEmployeesByOccupationalSeries[[#This Row],[Male
Average Salary]],3)</f>
        <v>1.0069999999999999</v>
      </c>
      <c r="K312" s="16">
        <f>ROUND(WhiteCollarEmployeesByOccupationalSeries[[#This Row],[% 
of Total Pop]]*J312,7)</f>
        <v>4.5482999999999999E-3</v>
      </c>
    </row>
    <row r="313" spans="1:11" ht="15.6" x14ac:dyDescent="0.3">
      <c r="A313" s="6" t="s">
        <v>314</v>
      </c>
      <c r="B313" s="9">
        <f>WhiteCollarEmployeesByOccupationalSeries[[#This Row],[Male Employees]]+WhiteCollarEmployeesByOccupationalSeries[[#This Row],[Female Employees]]</f>
        <v>6717</v>
      </c>
      <c r="C313" s="13">
        <f>WhiteCollarEmployeesByOccupationalSeries[[#This Row],[Total Employees]]/$B$334</f>
        <v>3.7459366040522146E-3</v>
      </c>
      <c r="D313" s="9">
        <v>4085</v>
      </c>
      <c r="E313" s="9">
        <v>2632</v>
      </c>
      <c r="F313" s="11">
        <f>WhiteCollarEmployeesByOccupationalSeries[[#This Row],[Female Employees]]/WhiteCollarEmployeesByOccupationalSeries[[#This Row],[Total Employees]]</f>
        <v>0.39184159595057316</v>
      </c>
      <c r="G313" s="15">
        <f>((WhiteCollarEmployeesByOccupationalSeries[[#This Row],[Male Employees]]*WhiteCollarEmployeesByOccupationalSeries[[#This Row],[Male
Average Salary]])+(E313*WhiteCollarEmployeesByOccupationalSeries[[#This Row],[Female
Average Salary]]))/WhiteCollarEmployeesByOccupationalSeries[[#This Row],[Total Employees]]</f>
        <v>74226.120110498334</v>
      </c>
      <c r="H313" s="15">
        <v>74179.594071533997</v>
      </c>
      <c r="I313" s="15">
        <v>74298.330927051997</v>
      </c>
      <c r="J313" s="11">
        <f>ROUND(WhiteCollarEmployeesByOccupationalSeries[[#This Row],[Female
Average Salary]]/WhiteCollarEmployeesByOccupationalSeries[[#This Row],[Male
Average Salary]],3)</f>
        <v>1.002</v>
      </c>
      <c r="K313" s="16">
        <f>ROUND(WhiteCollarEmployeesByOccupationalSeries[[#This Row],[% 
of Total Pop]]*J313,7)</f>
        <v>3.7534000000000001E-3</v>
      </c>
    </row>
    <row r="314" spans="1:11" ht="15.6" x14ac:dyDescent="0.3">
      <c r="A314" s="6" t="s">
        <v>315</v>
      </c>
      <c r="B314" s="9">
        <f>WhiteCollarEmployeesByOccupationalSeries[[#This Row],[Male Employees]]+WhiteCollarEmployeesByOccupationalSeries[[#This Row],[Female Employees]]</f>
        <v>628</v>
      </c>
      <c r="C314" s="13">
        <f>WhiteCollarEmployeesByOccupationalSeries[[#This Row],[Total Employees]]/$B$334</f>
        <v>3.5022304411862302E-4</v>
      </c>
      <c r="D314" s="9">
        <v>516</v>
      </c>
      <c r="E314" s="9">
        <v>112</v>
      </c>
      <c r="F314" s="11">
        <f>WhiteCollarEmployeesByOccupationalSeries[[#This Row],[Female Employees]]/WhiteCollarEmployeesByOccupationalSeries[[#This Row],[Total Employees]]</f>
        <v>0.17834394904458598</v>
      </c>
      <c r="G314" s="15">
        <f>((WhiteCollarEmployeesByOccupationalSeries[[#This Row],[Male Employees]]*WhiteCollarEmployeesByOccupationalSeries[[#This Row],[Male
Average Salary]])+(E314*WhiteCollarEmployeesByOccupationalSeries[[#This Row],[Female
Average Salary]]))/WhiteCollarEmployeesByOccupationalSeries[[#This Row],[Total Employees]]</f>
        <v>86558.878980891721</v>
      </c>
      <c r="H314" s="15">
        <v>86701.445736434005</v>
      </c>
      <c r="I314" s="15">
        <v>85902.053571429002</v>
      </c>
      <c r="J314" s="11">
        <f>ROUND(WhiteCollarEmployeesByOccupationalSeries[[#This Row],[Female
Average Salary]]/WhiteCollarEmployeesByOccupationalSeries[[#This Row],[Male
Average Salary]],3)</f>
        <v>0.99099999999999999</v>
      </c>
      <c r="K314" s="16">
        <f>ROUND(WhiteCollarEmployeesByOccupationalSeries[[#This Row],[% 
of Total Pop]]*J314,7)</f>
        <v>3.4709999999999998E-4</v>
      </c>
    </row>
    <row r="315" spans="1:11" ht="15.6" x14ac:dyDescent="0.3">
      <c r="A315" s="6" t="s">
        <v>316</v>
      </c>
      <c r="B315" s="9">
        <f>WhiteCollarEmployeesByOccupationalSeries[[#This Row],[Male Employees]]+WhiteCollarEmployeesByOccupationalSeries[[#This Row],[Female Employees]]</f>
        <v>157</v>
      </c>
      <c r="C315" s="13">
        <f>WhiteCollarEmployeesByOccupationalSeries[[#This Row],[Total Employees]]/$B$334</f>
        <v>8.7555761029655755E-5</v>
      </c>
      <c r="D315" s="9">
        <v>111</v>
      </c>
      <c r="E315" s="9">
        <v>46</v>
      </c>
      <c r="F315" s="11">
        <f>WhiteCollarEmployeesByOccupationalSeries[[#This Row],[Female Employees]]/WhiteCollarEmployeesByOccupationalSeries[[#This Row],[Total Employees]]</f>
        <v>0.2929936305732484</v>
      </c>
      <c r="G315" s="15">
        <f>((WhiteCollarEmployeesByOccupationalSeries[[#This Row],[Male Employees]]*WhiteCollarEmployeesByOccupationalSeries[[#This Row],[Male
Average Salary]])+(E315*WhiteCollarEmployeesByOccupationalSeries[[#This Row],[Female
Average Salary]]))/WhiteCollarEmployeesByOccupationalSeries[[#This Row],[Total Employees]]</f>
        <v>90581.057324840338</v>
      </c>
      <c r="H315" s="15">
        <v>89959.495495494994</v>
      </c>
      <c r="I315" s="15">
        <v>92080.913043477995</v>
      </c>
      <c r="J315" s="11">
        <f>ROUND(WhiteCollarEmployeesByOccupationalSeries[[#This Row],[Female
Average Salary]]/WhiteCollarEmployeesByOccupationalSeries[[#This Row],[Male
Average Salary]],3)</f>
        <v>1.024</v>
      </c>
      <c r="K315" s="16">
        <f>ROUND(WhiteCollarEmployeesByOccupationalSeries[[#This Row],[% 
of Total Pop]]*J315,7)</f>
        <v>8.9699999999999998E-5</v>
      </c>
    </row>
    <row r="316" spans="1:11" ht="15.6" x14ac:dyDescent="0.3">
      <c r="A316" s="6" t="s">
        <v>317</v>
      </c>
      <c r="B316" s="9">
        <f>WhiteCollarEmployeesByOccupationalSeries[[#This Row],[Male Employees]]+WhiteCollarEmployeesByOccupationalSeries[[#This Row],[Female Employees]]</f>
        <v>389</v>
      </c>
      <c r="C316" s="13">
        <f>WhiteCollarEmployeesByOccupationalSeries[[#This Row],[Total Employees]]/$B$334</f>
        <v>2.1693752255118527E-4</v>
      </c>
      <c r="D316" s="9">
        <v>94</v>
      </c>
      <c r="E316" s="9">
        <v>295</v>
      </c>
      <c r="F316" s="11">
        <f>WhiteCollarEmployeesByOccupationalSeries[[#This Row],[Female Employees]]/WhiteCollarEmployeesByOccupationalSeries[[#This Row],[Total Employees]]</f>
        <v>0.75835475578406175</v>
      </c>
      <c r="G316" s="15">
        <f>((WhiteCollarEmployeesByOccupationalSeries[[#This Row],[Male Employees]]*WhiteCollarEmployeesByOccupationalSeries[[#This Row],[Male
Average Salary]])+(E316*WhiteCollarEmployeesByOccupationalSeries[[#This Row],[Female
Average Salary]]))/WhiteCollarEmployeesByOccupationalSeries[[#This Row],[Total Employees]]</f>
        <v>38222.691516709529</v>
      </c>
      <c r="H316" s="15">
        <v>37168.053191489002</v>
      </c>
      <c r="I316" s="15">
        <v>38558.745762712002</v>
      </c>
      <c r="J316" s="11">
        <f>ROUND(WhiteCollarEmployeesByOccupationalSeries[[#This Row],[Female
Average Salary]]/WhiteCollarEmployeesByOccupationalSeries[[#This Row],[Male
Average Salary]],3)</f>
        <v>1.0369999999999999</v>
      </c>
      <c r="K316" s="16">
        <f>ROUND(WhiteCollarEmployeesByOccupationalSeries[[#This Row],[% 
of Total Pop]]*J316,7)</f>
        <v>2.2499999999999999E-4</v>
      </c>
    </row>
    <row r="317" spans="1:11" ht="15.6" x14ac:dyDescent="0.3">
      <c r="A317" s="6" t="s">
        <v>318</v>
      </c>
      <c r="B317" s="9">
        <f>WhiteCollarEmployeesByOccupationalSeries[[#This Row],[Male Employees]]+WhiteCollarEmployeesByOccupationalSeries[[#This Row],[Female Employees]]</f>
        <v>8049</v>
      </c>
      <c r="C317" s="13">
        <f>WhiteCollarEmployeesByOccupationalSeries[[#This Row],[Total Employees]]/$B$334</f>
        <v>4.4887663727878925E-3</v>
      </c>
      <c r="D317" s="9">
        <v>6998</v>
      </c>
      <c r="E317" s="9">
        <v>1051</v>
      </c>
      <c r="F317" s="11">
        <f>WhiteCollarEmployeesByOccupationalSeries[[#This Row],[Female Employees]]/WhiteCollarEmployeesByOccupationalSeries[[#This Row],[Total Employees]]</f>
        <v>0.13057522673624053</v>
      </c>
      <c r="G317" s="15">
        <f>((WhiteCollarEmployeesByOccupationalSeries[[#This Row],[Male Employees]]*WhiteCollarEmployeesByOccupationalSeries[[#This Row],[Male
Average Salary]])+(E317*WhiteCollarEmployeesByOccupationalSeries[[#This Row],[Female
Average Salary]]))/WhiteCollarEmployeesByOccupationalSeries[[#This Row],[Total Employees]]</f>
        <v>107278.56756344077</v>
      </c>
      <c r="H317" s="15">
        <v>106993.31813634399</v>
      </c>
      <c r="I317" s="15">
        <v>109177.878211227</v>
      </c>
      <c r="J317" s="11">
        <f>ROUND(WhiteCollarEmployeesByOccupationalSeries[[#This Row],[Female
Average Salary]]/WhiteCollarEmployeesByOccupationalSeries[[#This Row],[Male
Average Salary]],3)</f>
        <v>1.02</v>
      </c>
      <c r="K317" s="16">
        <f>ROUND(WhiteCollarEmployeesByOccupationalSeries[[#This Row],[% 
of Total Pop]]*J317,7)</f>
        <v>4.5785000000000001E-3</v>
      </c>
    </row>
    <row r="318" spans="1:11" ht="15.6" x14ac:dyDescent="0.3">
      <c r="A318" s="6" t="s">
        <v>319</v>
      </c>
      <c r="B318" s="9">
        <f>WhiteCollarEmployeesByOccupationalSeries[[#This Row],[Male Employees]]+WhiteCollarEmployeesByOccupationalSeries[[#This Row],[Female Employees]]</f>
        <v>2904</v>
      </c>
      <c r="C318" s="13">
        <f>WhiteCollarEmployeesByOccupationalSeries[[#This Row],[Total Employees]]/$B$334</f>
        <v>1.6195027390453521E-3</v>
      </c>
      <c r="D318" s="9">
        <v>1498</v>
      </c>
      <c r="E318" s="9">
        <v>1406</v>
      </c>
      <c r="F318" s="11">
        <f>WhiteCollarEmployeesByOccupationalSeries[[#This Row],[Female Employees]]/WhiteCollarEmployeesByOccupationalSeries[[#This Row],[Total Employees]]</f>
        <v>0.48415977961432505</v>
      </c>
      <c r="G318" s="15">
        <f>((WhiteCollarEmployeesByOccupationalSeries[[#This Row],[Male Employees]]*WhiteCollarEmployeesByOccupationalSeries[[#This Row],[Male
Average Salary]])+(E318*WhiteCollarEmployeesByOccupationalSeries[[#This Row],[Female
Average Salary]]))/WhiteCollarEmployeesByOccupationalSeries[[#This Row],[Total Employees]]</f>
        <v>51203.292466088831</v>
      </c>
      <c r="H318" s="15">
        <v>51480.096256684003</v>
      </c>
      <c r="I318" s="15">
        <v>50908.376336421999</v>
      </c>
      <c r="J318" s="11">
        <f>ROUND(WhiteCollarEmployeesByOccupationalSeries[[#This Row],[Female
Average Salary]]/WhiteCollarEmployeesByOccupationalSeries[[#This Row],[Male
Average Salary]],3)</f>
        <v>0.98899999999999999</v>
      </c>
      <c r="K318" s="16">
        <f>ROUND(WhiteCollarEmployeesByOccupationalSeries[[#This Row],[% 
of Total Pop]]*J318,7)</f>
        <v>1.6017E-3</v>
      </c>
    </row>
    <row r="319" spans="1:11" ht="15.6" x14ac:dyDescent="0.3">
      <c r="A319" s="6" t="s">
        <v>320</v>
      </c>
      <c r="B319" s="9">
        <f>WhiteCollarEmployeesByOccupationalSeries[[#This Row],[Male Employees]]+WhiteCollarEmployeesByOccupationalSeries[[#This Row],[Female Employees]]</f>
        <v>114</v>
      </c>
      <c r="C319" s="13">
        <f>WhiteCollarEmployeesByOccupationalSeries[[#This Row],[Total Employees]]/$B$334</f>
        <v>6.3575520747648128E-5</v>
      </c>
      <c r="D319" s="9">
        <v>70</v>
      </c>
      <c r="E319" s="9">
        <v>44</v>
      </c>
      <c r="F319" s="11">
        <f>WhiteCollarEmployeesByOccupationalSeries[[#This Row],[Female Employees]]/WhiteCollarEmployeesByOccupationalSeries[[#This Row],[Total Employees]]</f>
        <v>0.38596491228070173</v>
      </c>
      <c r="G319" s="15">
        <f>((WhiteCollarEmployeesByOccupationalSeries[[#This Row],[Male Employees]]*WhiteCollarEmployeesByOccupationalSeries[[#This Row],[Male
Average Salary]])+(E319*WhiteCollarEmployeesByOccupationalSeries[[#This Row],[Female
Average Salary]]))/WhiteCollarEmployeesByOccupationalSeries[[#This Row],[Total Employees]]</f>
        <v>139672.31578947333</v>
      </c>
      <c r="H319" s="15">
        <v>144385.51428571399</v>
      </c>
      <c r="I319" s="15">
        <v>132174.045454545</v>
      </c>
      <c r="J319" s="11">
        <f>ROUND(WhiteCollarEmployeesByOccupationalSeries[[#This Row],[Female
Average Salary]]/WhiteCollarEmployeesByOccupationalSeries[[#This Row],[Male
Average Salary]],3)</f>
        <v>0.91500000000000004</v>
      </c>
      <c r="K319" s="16">
        <f>ROUND(WhiteCollarEmployeesByOccupationalSeries[[#This Row],[% 
of Total Pop]]*J319,7)</f>
        <v>5.8199999999999998E-5</v>
      </c>
    </row>
    <row r="320" spans="1:11" ht="15.6" x14ac:dyDescent="0.3">
      <c r="A320" s="6" t="s">
        <v>321</v>
      </c>
      <c r="B320" s="9">
        <f>WhiteCollarEmployeesByOccupationalSeries[[#This Row],[Male Employees]]+WhiteCollarEmployeesByOccupationalSeries[[#This Row],[Female Employees]]</f>
        <v>483</v>
      </c>
      <c r="C320" s="13">
        <f>WhiteCollarEmployeesByOccupationalSeries[[#This Row],[Total Employees]]/$B$334</f>
        <v>2.6935944316766705E-4</v>
      </c>
      <c r="D320" s="9">
        <v>463</v>
      </c>
      <c r="E320" s="9">
        <v>20</v>
      </c>
      <c r="F320" s="11">
        <f>WhiteCollarEmployeesByOccupationalSeries[[#This Row],[Female Employees]]/WhiteCollarEmployeesByOccupationalSeries[[#This Row],[Total Employees]]</f>
        <v>4.1407867494824016E-2</v>
      </c>
      <c r="G320" s="15">
        <f>((WhiteCollarEmployeesByOccupationalSeries[[#This Row],[Male Employees]]*WhiteCollarEmployeesByOccupationalSeries[[#This Row],[Male
Average Salary]])+(E320*WhiteCollarEmployeesByOccupationalSeries[[#This Row],[Female
Average Salary]]))/WhiteCollarEmployeesByOccupationalSeries[[#This Row],[Total Employees]]</f>
        <v>105840.20703933713</v>
      </c>
      <c r="H320" s="15">
        <v>105547.589632829</v>
      </c>
      <c r="I320" s="15">
        <v>112614.3</v>
      </c>
      <c r="J320" s="11">
        <f>ROUND(WhiteCollarEmployeesByOccupationalSeries[[#This Row],[Female
Average Salary]]/WhiteCollarEmployeesByOccupationalSeries[[#This Row],[Male
Average Salary]],3)</f>
        <v>1.0669999999999999</v>
      </c>
      <c r="K320" s="16">
        <f>ROUND(WhiteCollarEmployeesByOccupationalSeries[[#This Row],[% 
of Total Pop]]*J320,7)</f>
        <v>2.8739999999999999E-4</v>
      </c>
    </row>
    <row r="321" spans="1:11" ht="15.6" x14ac:dyDescent="0.3">
      <c r="A321" s="6" t="s">
        <v>322</v>
      </c>
      <c r="B321" s="9">
        <f>WhiteCollarEmployeesByOccupationalSeries[[#This Row],[Male Employees]]+WhiteCollarEmployeesByOccupationalSeries[[#This Row],[Female Employees]]</f>
        <v>445</v>
      </c>
      <c r="C321" s="13">
        <f>WhiteCollarEmployeesByOccupationalSeries[[#This Row],[Total Employees]]/$B$334</f>
        <v>2.4816760291845099E-4</v>
      </c>
      <c r="D321" s="9">
        <v>368</v>
      </c>
      <c r="E321" s="9">
        <v>77</v>
      </c>
      <c r="F321" s="11">
        <f>WhiteCollarEmployeesByOccupationalSeries[[#This Row],[Female Employees]]/WhiteCollarEmployeesByOccupationalSeries[[#This Row],[Total Employees]]</f>
        <v>0.17303370786516853</v>
      </c>
      <c r="G321" s="15">
        <f>((WhiteCollarEmployeesByOccupationalSeries[[#This Row],[Male Employees]]*WhiteCollarEmployeesByOccupationalSeries[[#This Row],[Male
Average Salary]])+(E321*WhiteCollarEmployeesByOccupationalSeries[[#This Row],[Female
Average Salary]]))/WhiteCollarEmployeesByOccupationalSeries[[#This Row],[Total Employees]]</f>
        <v>85241.352808988813</v>
      </c>
      <c r="H321" s="15">
        <v>83709.3125</v>
      </c>
      <c r="I321" s="15">
        <v>92563.311688311995</v>
      </c>
      <c r="J321" s="11">
        <f>ROUND(WhiteCollarEmployeesByOccupationalSeries[[#This Row],[Female
Average Salary]]/WhiteCollarEmployeesByOccupationalSeries[[#This Row],[Male
Average Salary]],3)</f>
        <v>1.1060000000000001</v>
      </c>
      <c r="K321" s="16">
        <f>ROUND(WhiteCollarEmployeesByOccupationalSeries[[#This Row],[% 
of Total Pop]]*J321,7)</f>
        <v>2.745E-4</v>
      </c>
    </row>
    <row r="322" spans="1:11" ht="15.6" x14ac:dyDescent="0.3">
      <c r="A322" s="6" t="s">
        <v>323</v>
      </c>
      <c r="B322" s="9">
        <f>WhiteCollarEmployeesByOccupationalSeries[[#This Row],[Male Employees]]+WhiteCollarEmployeesByOccupationalSeries[[#This Row],[Female Employees]]</f>
        <v>244</v>
      </c>
      <c r="C322" s="13">
        <f>WhiteCollarEmployeesByOccupationalSeries[[#This Row],[Total Employees]]/$B$334</f>
        <v>1.3607392160022933E-4</v>
      </c>
      <c r="D322" s="9">
        <v>149</v>
      </c>
      <c r="E322" s="9">
        <v>95</v>
      </c>
      <c r="F322" s="11">
        <f>WhiteCollarEmployeesByOccupationalSeries[[#This Row],[Female Employees]]/WhiteCollarEmployeesByOccupationalSeries[[#This Row],[Total Employees]]</f>
        <v>0.38934426229508196</v>
      </c>
      <c r="G322" s="15">
        <f>((WhiteCollarEmployeesByOccupationalSeries[[#This Row],[Male Employees]]*WhiteCollarEmployeesByOccupationalSeries[[#This Row],[Male
Average Salary]])+(E322*WhiteCollarEmployeesByOccupationalSeries[[#This Row],[Female
Average Salary]]))/WhiteCollarEmployeesByOccupationalSeries[[#This Row],[Total Employees]]</f>
        <v>120719.16803278698</v>
      </c>
      <c r="H322" s="15">
        <v>121222.067114094</v>
      </c>
      <c r="I322" s="15">
        <v>119930.410526316</v>
      </c>
      <c r="J322" s="11">
        <f>ROUND(WhiteCollarEmployeesByOccupationalSeries[[#This Row],[Female
Average Salary]]/WhiteCollarEmployeesByOccupationalSeries[[#This Row],[Male
Average Salary]],3)</f>
        <v>0.98899999999999999</v>
      </c>
      <c r="K322" s="16">
        <f>ROUND(WhiteCollarEmployeesByOccupationalSeries[[#This Row],[% 
of Total Pop]]*J322,7)</f>
        <v>1.3459999999999999E-4</v>
      </c>
    </row>
    <row r="323" spans="1:11" ht="15.6" x14ac:dyDescent="0.3">
      <c r="A323" s="6" t="s">
        <v>324</v>
      </c>
      <c r="B323" s="9">
        <f>WhiteCollarEmployeesByOccupationalSeries[[#This Row],[Male Employees]]+WhiteCollarEmployeesByOccupationalSeries[[#This Row],[Female Employees]]</f>
        <v>1591</v>
      </c>
      <c r="C323" s="13">
        <f>WhiteCollarEmployeesByOccupationalSeries[[#This Row],[Total Employees]]/$B$334</f>
        <v>8.8726889043428217E-4</v>
      </c>
      <c r="D323" s="9">
        <v>1094</v>
      </c>
      <c r="E323" s="9">
        <v>497</v>
      </c>
      <c r="F323" s="11">
        <f>WhiteCollarEmployeesByOccupationalSeries[[#This Row],[Female Employees]]/WhiteCollarEmployeesByOccupationalSeries[[#This Row],[Total Employees]]</f>
        <v>0.31238214959145194</v>
      </c>
      <c r="G323" s="15">
        <f>((WhiteCollarEmployeesByOccupationalSeries[[#This Row],[Male Employees]]*WhiteCollarEmployeesByOccupationalSeries[[#This Row],[Male
Average Salary]])+(E323*WhiteCollarEmployeesByOccupationalSeries[[#This Row],[Female
Average Salary]]))/WhiteCollarEmployeesByOccupationalSeries[[#This Row],[Total Employees]]</f>
        <v>86734.691389063184</v>
      </c>
      <c r="H323" s="15">
        <v>87688.002742230005</v>
      </c>
      <c r="I323" s="15">
        <v>84636.255533199001</v>
      </c>
      <c r="J323" s="11">
        <f>ROUND(WhiteCollarEmployeesByOccupationalSeries[[#This Row],[Female
Average Salary]]/WhiteCollarEmployeesByOccupationalSeries[[#This Row],[Male
Average Salary]],3)</f>
        <v>0.96499999999999997</v>
      </c>
      <c r="K323" s="16">
        <f>ROUND(WhiteCollarEmployeesByOccupationalSeries[[#This Row],[% 
of Total Pop]]*J323,7)</f>
        <v>8.5619999999999999E-4</v>
      </c>
    </row>
    <row r="324" spans="1:11" ht="15.6" x14ac:dyDescent="0.3">
      <c r="A324" s="6" t="s">
        <v>325</v>
      </c>
      <c r="B324" s="9">
        <f>WhiteCollarEmployeesByOccupationalSeries[[#This Row],[Male Employees]]+WhiteCollarEmployeesByOccupationalSeries[[#This Row],[Female Employees]]</f>
        <v>174</v>
      </c>
      <c r="C324" s="13">
        <f>WhiteCollarEmployeesByOccupationalSeries[[#This Row],[Total Employees]]/$B$334</f>
        <v>9.7036321141147133E-5</v>
      </c>
      <c r="D324" s="9">
        <v>104</v>
      </c>
      <c r="E324" s="9">
        <v>70</v>
      </c>
      <c r="F324" s="11">
        <f>WhiteCollarEmployeesByOccupationalSeries[[#This Row],[Female Employees]]/WhiteCollarEmployeesByOccupationalSeries[[#This Row],[Total Employees]]</f>
        <v>0.40229885057471265</v>
      </c>
      <c r="G324" s="15">
        <f>((WhiteCollarEmployeesByOccupationalSeries[[#This Row],[Male Employees]]*WhiteCollarEmployeesByOccupationalSeries[[#This Row],[Male
Average Salary]])+(E324*WhiteCollarEmployeesByOccupationalSeries[[#This Row],[Female
Average Salary]]))/WhiteCollarEmployeesByOccupationalSeries[[#This Row],[Total Employees]]</f>
        <v>58953.557471264387</v>
      </c>
      <c r="H324" s="15">
        <v>59755.355769230999</v>
      </c>
      <c r="I324" s="15">
        <v>57762.314285713997</v>
      </c>
      <c r="J324" s="11">
        <f>ROUND(WhiteCollarEmployeesByOccupationalSeries[[#This Row],[Female
Average Salary]]/WhiteCollarEmployeesByOccupationalSeries[[#This Row],[Male
Average Salary]],3)</f>
        <v>0.96699999999999997</v>
      </c>
      <c r="K324" s="16">
        <f>ROUND(WhiteCollarEmployeesByOccupationalSeries[[#This Row],[% 
of Total Pop]]*J324,7)</f>
        <v>9.3800000000000003E-5</v>
      </c>
    </row>
    <row r="325" spans="1:11" ht="15.6" x14ac:dyDescent="0.3">
      <c r="A325" s="6" t="s">
        <v>326</v>
      </c>
      <c r="B325" s="9">
        <f>WhiteCollarEmployeesByOccupationalSeries[[#This Row],[Male Employees]]+WhiteCollarEmployeesByOccupationalSeries[[#This Row],[Female Employees]]</f>
        <v>2072</v>
      </c>
      <c r="C325" s="13">
        <f>WhiteCollarEmployeesByOccupationalSeries[[#This Row],[Total Employees]]/$B$334</f>
        <v>1.1555129735888326E-3</v>
      </c>
      <c r="D325" s="9">
        <v>1709</v>
      </c>
      <c r="E325" s="9">
        <v>363</v>
      </c>
      <c r="F325" s="11">
        <f>WhiteCollarEmployeesByOccupationalSeries[[#This Row],[Female Employees]]/WhiteCollarEmployeesByOccupationalSeries[[#This Row],[Total Employees]]</f>
        <v>0.1751930501930502</v>
      </c>
      <c r="G325" s="15">
        <f>((WhiteCollarEmployeesByOccupationalSeries[[#This Row],[Male Employees]]*WhiteCollarEmployeesByOccupationalSeries[[#This Row],[Male
Average Salary]])+(E325*WhiteCollarEmployeesByOccupationalSeries[[#This Row],[Female
Average Salary]]))/WhiteCollarEmployeesByOccupationalSeries[[#This Row],[Total Employees]]</f>
        <v>89193.605309955106</v>
      </c>
      <c r="H325" s="15">
        <v>89949.067409144001</v>
      </c>
      <c r="I325" s="15">
        <v>85636.898071624993</v>
      </c>
      <c r="J325" s="11">
        <f>ROUND(WhiteCollarEmployeesByOccupationalSeries[[#This Row],[Female
Average Salary]]/WhiteCollarEmployeesByOccupationalSeries[[#This Row],[Male
Average Salary]],3)</f>
        <v>0.95199999999999996</v>
      </c>
      <c r="K325" s="16">
        <f>ROUND(WhiteCollarEmployeesByOccupationalSeries[[#This Row],[% 
of Total Pop]]*J325,7)</f>
        <v>1.1000000000000001E-3</v>
      </c>
    </row>
    <row r="326" spans="1:11" ht="15.6" x14ac:dyDescent="0.3">
      <c r="A326" s="6" t="s">
        <v>327</v>
      </c>
      <c r="B326" s="9">
        <f>WhiteCollarEmployeesByOccupationalSeries[[#This Row],[Male Employees]]+WhiteCollarEmployeesByOccupationalSeries[[#This Row],[Female Employees]]</f>
        <v>1423</v>
      </c>
      <c r="C326" s="13">
        <f>WhiteCollarEmployeesByOccupationalSeries[[#This Row],[Total Employees]]/$B$334</f>
        <v>7.9357864933248489E-4</v>
      </c>
      <c r="D326" s="9">
        <v>769</v>
      </c>
      <c r="E326" s="9">
        <v>654</v>
      </c>
      <c r="F326" s="11">
        <f>WhiteCollarEmployeesByOccupationalSeries[[#This Row],[Female Employees]]/WhiteCollarEmployeesByOccupationalSeries[[#This Row],[Total Employees]]</f>
        <v>0.4595924104005622</v>
      </c>
      <c r="G326" s="15">
        <f>((WhiteCollarEmployeesByOccupationalSeries[[#This Row],[Male Employees]]*WhiteCollarEmployeesByOccupationalSeries[[#This Row],[Male
Average Salary]])+(E326*WhiteCollarEmployeesByOccupationalSeries[[#This Row],[Female
Average Salary]]))/WhiteCollarEmployeesByOccupationalSeries[[#This Row],[Total Employees]]</f>
        <v>52850.8390723825</v>
      </c>
      <c r="H326" s="15">
        <v>53459.196358907997</v>
      </c>
      <c r="I326" s="15">
        <v>52135.507645259997</v>
      </c>
      <c r="J326" s="11">
        <f>ROUND(WhiteCollarEmployeesByOccupationalSeries[[#This Row],[Female
Average Salary]]/WhiteCollarEmployeesByOccupationalSeries[[#This Row],[Male
Average Salary]],3)</f>
        <v>0.97499999999999998</v>
      </c>
      <c r="K326" s="16">
        <f>ROUND(WhiteCollarEmployeesByOccupationalSeries[[#This Row],[% 
of Total Pop]]*J326,7)</f>
        <v>7.737E-4</v>
      </c>
    </row>
    <row r="327" spans="1:11" ht="15.6" x14ac:dyDescent="0.3">
      <c r="A327" s="6" t="s">
        <v>328</v>
      </c>
      <c r="B327" s="9">
        <f>WhiteCollarEmployeesByOccupationalSeries[[#This Row],[Male Employees]]+WhiteCollarEmployeesByOccupationalSeries[[#This Row],[Female Employees]]</f>
        <v>19312</v>
      </c>
      <c r="C327" s="13">
        <f>WhiteCollarEmployeesByOccupationalSeries[[#This Row],[Total Employees]]/$B$334</f>
        <v>1.0769916286654215E-2</v>
      </c>
      <c r="D327" s="9">
        <v>16241</v>
      </c>
      <c r="E327" s="9">
        <v>3071</v>
      </c>
      <c r="F327" s="11">
        <f>WhiteCollarEmployeesByOccupationalSeries[[#This Row],[Female Employees]]/WhiteCollarEmployeesByOccupationalSeries[[#This Row],[Total Employees]]</f>
        <v>0.15902029826014913</v>
      </c>
      <c r="G327" s="15">
        <f>((WhiteCollarEmployeesByOccupationalSeries[[#This Row],[Male Employees]]*WhiteCollarEmployeesByOccupationalSeries[[#This Row],[Male
Average Salary]])+(E327*WhiteCollarEmployeesByOccupationalSeries[[#This Row],[Female
Average Salary]]))/WhiteCollarEmployeesByOccupationalSeries[[#This Row],[Total Employees]]</f>
        <v>136894.12128515795</v>
      </c>
      <c r="H327" s="15">
        <v>136145.69663751699</v>
      </c>
      <c r="I327" s="15">
        <v>140852.16905537501</v>
      </c>
      <c r="J327" s="11">
        <f>ROUND(WhiteCollarEmployeesByOccupationalSeries[[#This Row],[Female
Average Salary]]/WhiteCollarEmployeesByOccupationalSeries[[#This Row],[Male
Average Salary]],3)</f>
        <v>1.0349999999999999</v>
      </c>
      <c r="K327" s="16">
        <f>ROUND(WhiteCollarEmployeesByOccupationalSeries[[#This Row],[% 
of Total Pop]]*J327,7)</f>
        <v>1.11469E-2</v>
      </c>
    </row>
    <row r="328" spans="1:11" ht="15.6" x14ac:dyDescent="0.3">
      <c r="A328" s="6" t="s">
        <v>329</v>
      </c>
      <c r="B328" s="9">
        <f>WhiteCollarEmployeesByOccupationalSeries[[#This Row],[Male Employees]]+WhiteCollarEmployeesByOccupationalSeries[[#This Row],[Female Employees]]</f>
        <v>232</v>
      </c>
      <c r="C328" s="13">
        <f>WhiteCollarEmployeesByOccupationalSeries[[#This Row],[Total Employees]]/$B$334</f>
        <v>1.2938176152152951E-4</v>
      </c>
      <c r="D328" s="9">
        <v>178</v>
      </c>
      <c r="E328" s="9">
        <v>54</v>
      </c>
      <c r="F328" s="11">
        <f>WhiteCollarEmployeesByOccupationalSeries[[#This Row],[Female Employees]]/WhiteCollarEmployeesByOccupationalSeries[[#This Row],[Total Employees]]</f>
        <v>0.23275862068965517</v>
      </c>
      <c r="G328" s="15">
        <f>((WhiteCollarEmployeesByOccupationalSeries[[#This Row],[Male Employees]]*WhiteCollarEmployeesByOccupationalSeries[[#This Row],[Male
Average Salary]])+(E328*WhiteCollarEmployeesByOccupationalSeries[[#This Row],[Female
Average Salary]]))/WhiteCollarEmployeesByOccupationalSeries[[#This Row],[Total Employees]]</f>
        <v>71507.711206896915</v>
      </c>
      <c r="H328" s="15">
        <v>71003.230337079003</v>
      </c>
      <c r="I328" s="15">
        <v>73170.629629629999</v>
      </c>
      <c r="J328" s="11">
        <f>ROUND(WhiteCollarEmployeesByOccupationalSeries[[#This Row],[Female
Average Salary]]/WhiteCollarEmployeesByOccupationalSeries[[#This Row],[Male
Average Salary]],3)</f>
        <v>1.0309999999999999</v>
      </c>
      <c r="K328" s="16">
        <f>ROUND(WhiteCollarEmployeesByOccupationalSeries[[#This Row],[% 
of Total Pop]]*J328,7)</f>
        <v>1.3339999999999999E-4</v>
      </c>
    </row>
    <row r="329" spans="1:11" ht="15.6" x14ac:dyDescent="0.3">
      <c r="A329" s="6" t="s">
        <v>330</v>
      </c>
      <c r="B329" s="9">
        <f>WhiteCollarEmployeesByOccupationalSeries[[#This Row],[Male Employees]]+WhiteCollarEmployeesByOccupationalSeries[[#This Row],[Female Employees]]</f>
        <v>2477</v>
      </c>
      <c r="C329" s="13">
        <f>WhiteCollarEmployeesByOccupationalSeries[[#This Row],[Total Employees]]/$B$334</f>
        <v>1.381373376244951E-3</v>
      </c>
      <c r="D329" s="9">
        <v>2398</v>
      </c>
      <c r="E329" s="9">
        <v>79</v>
      </c>
      <c r="F329" s="11">
        <f>WhiteCollarEmployeesByOccupationalSeries[[#This Row],[Female Employees]]/WhiteCollarEmployeesByOccupationalSeries[[#This Row],[Total Employees]]</f>
        <v>3.1893419459023013E-2</v>
      </c>
      <c r="G329" s="15">
        <f>((WhiteCollarEmployeesByOccupationalSeries[[#This Row],[Male Employees]]*WhiteCollarEmployeesByOccupationalSeries[[#This Row],[Male
Average Salary]])+(E329*WhiteCollarEmployeesByOccupationalSeries[[#This Row],[Female
Average Salary]]))/WhiteCollarEmployeesByOccupationalSeries[[#This Row],[Total Employees]]</f>
        <v>122218.43281329381</v>
      </c>
      <c r="H329" s="15">
        <v>122209.019632414</v>
      </c>
      <c r="I329" s="15">
        <v>122504.164556962</v>
      </c>
      <c r="J329" s="11">
        <f>ROUND(WhiteCollarEmployeesByOccupationalSeries[[#This Row],[Female
Average Salary]]/WhiteCollarEmployeesByOccupationalSeries[[#This Row],[Male
Average Salary]],3)</f>
        <v>1.002</v>
      </c>
      <c r="K329" s="16">
        <f>ROUND(WhiteCollarEmployeesByOccupationalSeries[[#This Row],[% 
of Total Pop]]*J329,7)</f>
        <v>1.3841000000000001E-3</v>
      </c>
    </row>
    <row r="330" spans="1:11" ht="15.6" x14ac:dyDescent="0.3">
      <c r="A330" s="6" t="s">
        <v>331</v>
      </c>
      <c r="B330" s="9">
        <f>WhiteCollarEmployeesByOccupationalSeries[[#This Row],[Male Employees]]+WhiteCollarEmployeesByOccupationalSeries[[#This Row],[Female Employees]]</f>
        <v>417</v>
      </c>
      <c r="C330" s="13">
        <f>WhiteCollarEmployeesByOccupationalSeries[[#This Row],[Total Employees]]/$B$334</f>
        <v>2.3255256273481813E-4</v>
      </c>
      <c r="D330" s="9">
        <v>394</v>
      </c>
      <c r="E330" s="9">
        <v>23</v>
      </c>
      <c r="F330" s="11">
        <f>WhiteCollarEmployeesByOccupationalSeries[[#This Row],[Female Employees]]/WhiteCollarEmployeesByOccupationalSeries[[#This Row],[Total Employees]]</f>
        <v>5.5155875299760189E-2</v>
      </c>
      <c r="G330" s="15">
        <f>((WhiteCollarEmployeesByOccupationalSeries[[#This Row],[Male Employees]]*WhiteCollarEmployeesByOccupationalSeries[[#This Row],[Male
Average Salary]])+(E330*WhiteCollarEmployeesByOccupationalSeries[[#This Row],[Female
Average Salary]]))/WhiteCollarEmployeesByOccupationalSeries[[#This Row],[Total Employees]]</f>
        <v>76189.021582733665</v>
      </c>
      <c r="H330" s="15">
        <v>76337.390862943997</v>
      </c>
      <c r="I330" s="15">
        <v>73647.391304347999</v>
      </c>
      <c r="J330" s="11">
        <f>ROUND(WhiteCollarEmployeesByOccupationalSeries[[#This Row],[Female
Average Salary]]/WhiteCollarEmployeesByOccupationalSeries[[#This Row],[Male
Average Salary]],3)</f>
        <v>0.96499999999999997</v>
      </c>
      <c r="K330" s="16">
        <f>ROUND(WhiteCollarEmployeesByOccupationalSeries[[#This Row],[% 
of Total Pop]]*J330,7)</f>
        <v>2.2440000000000001E-4</v>
      </c>
    </row>
    <row r="331" spans="1:11" ht="15.6" x14ac:dyDescent="0.3">
      <c r="A331" s="6" t="s">
        <v>332</v>
      </c>
      <c r="B331" s="9">
        <f>WhiteCollarEmployeesByOccupationalSeries[[#This Row],[Male Employees]]+WhiteCollarEmployeesByOccupationalSeries[[#This Row],[Female Employees]]</f>
        <v>755</v>
      </c>
      <c r="C331" s="13">
        <f>WhiteCollarEmployeesByOccupationalSeries[[#This Row],[Total Employees]]/$B$334</f>
        <v>4.2104840495152922E-4</v>
      </c>
      <c r="D331" s="9">
        <v>597</v>
      </c>
      <c r="E331" s="9">
        <v>158</v>
      </c>
      <c r="F331" s="11">
        <f>WhiteCollarEmployeesByOccupationalSeries[[#This Row],[Female Employees]]/WhiteCollarEmployeesByOccupationalSeries[[#This Row],[Total Employees]]</f>
        <v>0.20927152317880796</v>
      </c>
      <c r="G331" s="15">
        <f>((WhiteCollarEmployeesByOccupationalSeries[[#This Row],[Male Employees]]*WhiteCollarEmployeesByOccupationalSeries[[#This Row],[Male
Average Salary]])+(E331*WhiteCollarEmployeesByOccupationalSeries[[#This Row],[Female
Average Salary]]))/WhiteCollarEmployeesByOccupationalSeries[[#This Row],[Total Employees]]</f>
        <v>168277.72715231811</v>
      </c>
      <c r="H331" s="15">
        <v>167422.89447236201</v>
      </c>
      <c r="I331" s="15">
        <v>171507.69620253201</v>
      </c>
      <c r="J331" s="11">
        <f>ROUND(WhiteCollarEmployeesByOccupationalSeries[[#This Row],[Female
Average Salary]]/WhiteCollarEmployeesByOccupationalSeries[[#This Row],[Male
Average Salary]],3)</f>
        <v>1.024</v>
      </c>
      <c r="K331" s="16">
        <f>ROUND(WhiteCollarEmployeesByOccupationalSeries[[#This Row],[% 
of Total Pop]]*J331,7)</f>
        <v>4.3120000000000002E-4</v>
      </c>
    </row>
    <row r="332" spans="1:11" ht="15.6" x14ac:dyDescent="0.3">
      <c r="A332" s="6" t="s">
        <v>333</v>
      </c>
      <c r="B332" s="9">
        <f>WhiteCollarEmployeesByOccupationalSeries[[#This Row],[Male Employees]]+WhiteCollarEmployeesByOccupationalSeries[[#This Row],[Female Employees]]</f>
        <v>89022</v>
      </c>
      <c r="C332" s="13">
        <f>WhiteCollarEmployeesByOccupationalSeries[[#This Row],[Total Employees]]/$B$334</f>
        <v>4.9645789543834487E-2</v>
      </c>
      <c r="D332" s="9">
        <v>66122</v>
      </c>
      <c r="E332" s="9">
        <v>22900</v>
      </c>
      <c r="F332" s="11">
        <f>WhiteCollarEmployeesByOccupationalSeries[[#This Row],[Female Employees]]/WhiteCollarEmployeesByOccupationalSeries[[#This Row],[Total Employees]]</f>
        <v>0.25723978342432208</v>
      </c>
      <c r="G332" s="15">
        <f>((WhiteCollarEmployeesByOccupationalSeries[[#This Row],[Male Employees]]*WhiteCollarEmployeesByOccupationalSeries[[#This Row],[Male
Average Salary]])+(E332*WhiteCollarEmployeesByOccupationalSeries[[#This Row],[Female
Average Salary]]))/WhiteCollarEmployeesByOccupationalSeries[[#This Row],[Total Employees]]</f>
        <v>116545.9187563962</v>
      </c>
      <c r="H332" s="15">
        <v>115578.89586926901</v>
      </c>
      <c r="I332" s="15">
        <v>119338.123443847</v>
      </c>
      <c r="J332" s="11">
        <f>ROUND(WhiteCollarEmployeesByOccupationalSeries[[#This Row],[Female
Average Salary]]/WhiteCollarEmployeesByOccupationalSeries[[#This Row],[Male
Average Salary]],3)</f>
        <v>1.0329999999999999</v>
      </c>
      <c r="K332" s="16">
        <f>ROUND(WhiteCollarEmployeesByOccupationalSeries[[#This Row],[% 
of Total Pop]]*J332,7)</f>
        <v>5.1284099999999999E-2</v>
      </c>
    </row>
    <row r="333" spans="1:11" ht="15.6" x14ac:dyDescent="0.3">
      <c r="A333" s="6" t="s">
        <v>4</v>
      </c>
      <c r="B333" s="9">
        <f>WhiteCollarEmployeesByOccupationalSeries[[#This Row],[Male Employees]]+WhiteCollarEmployeesByOccupationalSeries[[#This Row],[Female Employees]]</f>
        <v>2630</v>
      </c>
      <c r="C333" s="13">
        <f>WhiteCollarEmployeesByOccupationalSeries[[#This Row],[Total Employees]]/$B$334</f>
        <v>1.4666984172483734E-3</v>
      </c>
      <c r="D333" s="9">
        <v>1461</v>
      </c>
      <c r="E333" s="9">
        <v>1169</v>
      </c>
      <c r="F333" s="11">
        <f>WhiteCollarEmployeesByOccupationalSeries[[#This Row],[Female Employees]]/WhiteCollarEmployeesByOccupationalSeries[[#This Row],[Total Employees]]</f>
        <v>0.44448669201520913</v>
      </c>
      <c r="G333" s="15">
        <f>((WhiteCollarEmployeesByOccupationalSeries[[#This Row],[Male Employees]]*WhiteCollarEmployeesByOccupationalSeries[[#This Row],[Male
Average Salary]])+(E333*WhiteCollarEmployeesByOccupationalSeries[[#This Row],[Female
Average Salary]]))/WhiteCollarEmployeesByOccupationalSeries[[#This Row],[Total Employees]]</f>
        <v>93679.361596958173</v>
      </c>
      <c r="H333" s="15">
        <v>94551</v>
      </c>
      <c r="I333" s="15">
        <v>92590</v>
      </c>
      <c r="J333" s="11">
        <f>ROUND(WhiteCollarEmployeesByOccupationalSeries[[#This Row],[Female
Average Salary]]/WhiteCollarEmployeesByOccupationalSeries[[#This Row],[Male
Average Salary]],3)</f>
        <v>0.97899999999999998</v>
      </c>
      <c r="K333" s="16">
        <f>ROUND(WhiteCollarEmployeesByOccupationalSeries[[#This Row],[% 
of Total Pop]]*J333,7)</f>
        <v>1.4358999999999999E-3</v>
      </c>
    </row>
    <row r="334" spans="1:11" ht="15.6" x14ac:dyDescent="0.3">
      <c r="A334" s="6" t="s">
        <v>334</v>
      </c>
      <c r="B334" s="9">
        <f>WhiteCollarEmployeesByOccupationalSeries[[#This Row],[Male Employees]]+WhiteCollarEmployeesByOccupationalSeries[[#This Row],[Female Employees]]</f>
        <v>1793143</v>
      </c>
      <c r="C334" s="13">
        <f>WhiteCollarEmployeesByOccupationalSeries[[#This Row],[Total Employees]]/$B$334</f>
        <v>1</v>
      </c>
      <c r="D334" s="9">
        <v>947715</v>
      </c>
      <c r="E334" s="9">
        <v>845428</v>
      </c>
      <c r="F334" s="11">
        <f>WhiteCollarEmployeesByOccupationalSeries[[#This Row],[Female Employees]]/WhiteCollarEmployeesByOccupationalSeries[[#This Row],[Total Employees]]</f>
        <v>0.47147829258458474</v>
      </c>
      <c r="G334" s="15"/>
      <c r="H334" s="15"/>
      <c r="I334" s="15"/>
      <c r="J334" s="11"/>
      <c r="K334" s="16">
        <f>SUM(K4:K333)</f>
        <v>0.98015530000000017</v>
      </c>
    </row>
    <row r="335" spans="1:11" ht="15.6" x14ac:dyDescent="0.3">
      <c r="A335" s="6" t="s">
        <v>335</v>
      </c>
      <c r="B335" s="9"/>
      <c r="C335" s="13"/>
      <c r="D335" s="9"/>
      <c r="E335" s="9"/>
      <c r="F335" s="11"/>
      <c r="G335" s="15"/>
      <c r="H335" s="15"/>
      <c r="I335" s="15"/>
      <c r="J335" s="11"/>
      <c r="K335" s="11">
        <f>ROUND(K334,3)</f>
        <v>0.98</v>
      </c>
    </row>
    <row r="337" spans="1:1" ht="15.6" x14ac:dyDescent="0.3">
      <c r="A337" s="17" t="s">
        <v>478</v>
      </c>
    </row>
  </sheetData>
  <sheetProtection algorithmName="SHA-512" hashValue="9ApDNI+M16gh0KwFvH+ywXlqurCtQCjZlfCOgiYa/PLqt/44MUDopxu0WrYs59VTLuilO/YENL6vWFkrOdqUdw==" saltValue="07QANPV29Qqz9JsFWvGIXQ==" spinCount="100000" sheet="1" objects="1" scenarios="1" sort="0" autoFilter="0"/>
  <pageMargins left="0.7" right="0.7" top="0.75" bottom="0.75" header="0.3" footer="0.3"/>
  <pageSetup scale="71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D5BBC-E449-4135-93C2-6058409A3037}">
  <dimension ref="A1:B7"/>
  <sheetViews>
    <sheetView workbookViewId="0">
      <selection activeCell="A3" sqref="A3"/>
    </sheetView>
  </sheetViews>
  <sheetFormatPr defaultRowHeight="14.4" x14ac:dyDescent="0.3"/>
  <cols>
    <col min="1" max="1" width="115.6640625" bestFit="1" customWidth="1"/>
    <col min="2" max="2" width="11.44140625" bestFit="1" customWidth="1"/>
  </cols>
  <sheetData>
    <row r="1" spans="1:2" ht="23.4" x14ac:dyDescent="0.3">
      <c r="A1" s="5" t="s">
        <v>492</v>
      </c>
    </row>
    <row r="2" spans="1:2" ht="18.600000000000001" thickBot="1" x14ac:dyDescent="0.4">
      <c r="A2" s="23" t="s">
        <v>500</v>
      </c>
      <c r="B2" s="24"/>
    </row>
    <row r="3" spans="1:2" ht="31.8" thickTop="1" x14ac:dyDescent="0.3">
      <c r="A3" s="6" t="s">
        <v>494</v>
      </c>
      <c r="B3" s="18" t="s">
        <v>495</v>
      </c>
    </row>
    <row r="4" spans="1:2" ht="15.6" x14ac:dyDescent="0.3">
      <c r="A4" s="6" t="s">
        <v>496</v>
      </c>
      <c r="B4" s="6">
        <v>94</v>
      </c>
    </row>
    <row r="5" spans="1:2" ht="15.6" x14ac:dyDescent="0.3">
      <c r="A5" s="6" t="s">
        <v>497</v>
      </c>
      <c r="B5" s="6">
        <v>153</v>
      </c>
    </row>
    <row r="6" spans="1:2" ht="15.6" x14ac:dyDescent="0.3">
      <c r="A6" s="6" t="s">
        <v>498</v>
      </c>
      <c r="B6" s="6">
        <v>83</v>
      </c>
    </row>
    <row r="7" spans="1:2" ht="15.6" x14ac:dyDescent="0.3">
      <c r="A7" s="6" t="s">
        <v>499</v>
      </c>
      <c r="B7" s="6">
        <f>SUM(B4:B6)</f>
        <v>330</v>
      </c>
    </row>
  </sheetData>
  <sheetProtection algorithmName="SHA-512" hashValue="Vu5BmUSrXAWRIaN1DPC/RBUbCCPMFjrIQXtDsGMHXqyJC5syAz+7JcmOmxOL2pk1hMwpvlTaIC+vKKQEGibaHg==" saltValue="XIesuzdmICkr4yxi+774hg==" spinCount="100000" sheet="1" objects="1" scenarios="1" sort="0" autoFilter="0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59A69-5376-4E94-B5F4-C42B8FA3646D}">
  <dimension ref="A1:K320"/>
  <sheetViews>
    <sheetView zoomScaleNormal="100" workbookViewId="0">
      <selection activeCell="A2" sqref="A2"/>
    </sheetView>
  </sheetViews>
  <sheetFormatPr defaultRowHeight="14.4" x14ac:dyDescent="0.3"/>
  <cols>
    <col min="1" max="1" width="48.5546875" customWidth="1"/>
    <col min="2" max="2" width="12.44140625" style="3" customWidth="1"/>
    <col min="3" max="3" width="13.6640625" style="2" bestFit="1" customWidth="1"/>
    <col min="4" max="5" width="12.6640625" style="3" bestFit="1" customWidth="1"/>
    <col min="6" max="6" width="9.33203125" style="1" bestFit="1" customWidth="1"/>
    <col min="7" max="9" width="14" style="4" bestFit="1" customWidth="1"/>
    <col min="10" max="10" width="15.109375" style="1" customWidth="1"/>
    <col min="11" max="11" width="10.5546875" customWidth="1"/>
  </cols>
  <sheetData>
    <row r="1" spans="1:11" ht="23.4" x14ac:dyDescent="0.3">
      <c r="A1" s="5" t="s">
        <v>492</v>
      </c>
    </row>
    <row r="2" spans="1:11" ht="21.6" thickBot="1" x14ac:dyDescent="0.45">
      <c r="A2" s="26" t="s">
        <v>501</v>
      </c>
    </row>
    <row r="3" spans="1:11" ht="31.8" thickTop="1" x14ac:dyDescent="0.3">
      <c r="A3" s="18" t="s">
        <v>479</v>
      </c>
      <c r="B3" s="19" t="s">
        <v>0</v>
      </c>
      <c r="C3" s="21" t="s">
        <v>1</v>
      </c>
      <c r="D3" s="19" t="s">
        <v>484</v>
      </c>
      <c r="E3" s="19" t="s">
        <v>483</v>
      </c>
      <c r="F3" s="20" t="s">
        <v>2</v>
      </c>
      <c r="G3" s="22" t="s">
        <v>482</v>
      </c>
      <c r="H3" s="22" t="s">
        <v>487</v>
      </c>
      <c r="I3" s="22" t="s">
        <v>488</v>
      </c>
      <c r="J3" s="20" t="s">
        <v>486</v>
      </c>
      <c r="K3" s="18" t="s">
        <v>3</v>
      </c>
    </row>
    <row r="4" spans="1:11" ht="15.6" x14ac:dyDescent="0.3">
      <c r="A4" s="6" t="s">
        <v>5</v>
      </c>
      <c r="B4" s="9">
        <f>GSEmployeesByOccupationalSeries[[#This Row],[Male Employees]]+GSEmployeesByOccupationalSeries[[#This Row],[Female Employees]]</f>
        <v>1667</v>
      </c>
      <c r="C4" s="13">
        <f>GSEmployeesByOccupationalSeries[[#This Row],[Total Empl]]/$B$317</f>
        <v>1.2127499523484572E-3</v>
      </c>
      <c r="D4" s="9">
        <v>1006</v>
      </c>
      <c r="E4" s="9">
        <v>661</v>
      </c>
      <c r="F4" s="11">
        <f>GSEmployeesByOccupationalSeries[[#This Row],[Female Employees]]/GSEmployeesByOccupationalSeries[[#This Row],[Total Empl]]</f>
        <v>0.39652069586082783</v>
      </c>
      <c r="G4" s="15">
        <f>((GSEmployeesByOccupationalSeries[[#This Row],[Male Employees]]*GSEmployeesByOccupationalSeries[[#This Row],[Male
Avg Salary]])+(E4*GSEmployeesByOccupationalSeries[[#This Row],[Female
Avg Salary]]))/GSEmployeesByOccupationalSeries[[#This Row],[Total Empl]]</f>
        <v>109145.08698260346</v>
      </c>
      <c r="H4" s="15">
        <v>109296.53777336</v>
      </c>
      <c r="I4" s="15">
        <v>108914.58850226901</v>
      </c>
      <c r="J4" s="11">
        <f>ROUND(GSEmployeesByOccupationalSeries[[#This Row],[Female
Avg Salary]]/GSEmployeesByOccupationalSeries[[#This Row],[Male
Avg Salary]],3)</f>
        <v>0.997</v>
      </c>
      <c r="K4" s="16">
        <f>ROUND(GSEmployeesByOccupationalSeries[[#This Row],[% 
of Total Pop]]*J4,7)</f>
        <v>1.2091000000000001E-3</v>
      </c>
    </row>
    <row r="5" spans="1:11" ht="15.6" x14ac:dyDescent="0.3">
      <c r="A5" s="6" t="s">
        <v>6</v>
      </c>
      <c r="B5" s="9">
        <f>GSEmployeesByOccupationalSeries[[#This Row],[Male Employees]]+GSEmployeesByOccupationalSeries[[#This Row],[Female Employees]]</f>
        <v>16094</v>
      </c>
      <c r="C5" s="13">
        <f>GSEmployeesByOccupationalSeries[[#This Row],[Total Empl]]/$B$317</f>
        <v>1.1708456948467949E-2</v>
      </c>
      <c r="D5" s="9">
        <v>13452</v>
      </c>
      <c r="E5" s="9">
        <v>2642</v>
      </c>
      <c r="F5" s="11">
        <f>GSEmployeesByOccupationalSeries[[#This Row],[Female Employees]]/GSEmployeesByOccupationalSeries[[#This Row],[Total Empl]]</f>
        <v>0.16416055672921587</v>
      </c>
      <c r="G5" s="15">
        <f>((GSEmployeesByOccupationalSeries[[#This Row],[Male Employees]]*GSEmployeesByOccupationalSeries[[#This Row],[Male
Avg Salary]])+(E5*GSEmployeesByOccupationalSeries[[#This Row],[Female
Avg Salary]]))/GSEmployeesByOccupationalSeries[[#This Row],[Total Empl]]</f>
        <v>64490.553743587188</v>
      </c>
      <c r="H5" s="15">
        <v>64926.974646839997</v>
      </c>
      <c r="I5" s="15">
        <v>62268.474261923002</v>
      </c>
      <c r="J5" s="11">
        <f>ROUND(GSEmployeesByOccupationalSeries[[#This Row],[Female
Avg Salary]]/GSEmployeesByOccupationalSeries[[#This Row],[Male
Avg Salary]],3)</f>
        <v>0.95899999999999996</v>
      </c>
      <c r="K5" s="16">
        <f>ROUND(GSEmployeesByOccupationalSeries[[#This Row],[% 
of Total Pop]]*J5,7)</f>
        <v>1.1228399999999999E-2</v>
      </c>
    </row>
    <row r="6" spans="1:11" ht="15.6" x14ac:dyDescent="0.3">
      <c r="A6" s="6" t="s">
        <v>7</v>
      </c>
      <c r="B6" s="9">
        <f>GSEmployeesByOccupationalSeries[[#This Row],[Male Employees]]+GSEmployeesByOccupationalSeries[[#This Row],[Female Employees]]</f>
        <v>291</v>
      </c>
      <c r="C6" s="13">
        <f>GSEmployeesByOccupationalSeries[[#This Row],[Total Empl]]/$B$317</f>
        <v>2.1170380091985666E-4</v>
      </c>
      <c r="D6" s="9">
        <v>271</v>
      </c>
      <c r="E6" s="9">
        <v>20</v>
      </c>
      <c r="F6" s="11">
        <f>GSEmployeesByOccupationalSeries[[#This Row],[Female Employees]]/GSEmployeesByOccupationalSeries[[#This Row],[Total Empl]]</f>
        <v>6.8728522336769765E-2</v>
      </c>
      <c r="G6" s="15">
        <f>((GSEmployeesByOccupationalSeries[[#This Row],[Male Employees]]*GSEmployeesByOccupationalSeries[[#This Row],[Male
Avg Salary]])+(E6*GSEmployeesByOccupationalSeries[[#This Row],[Female
Avg Salary]]))/GSEmployeesByOccupationalSeries[[#This Row],[Total Empl]]</f>
        <v>94277.151202748719</v>
      </c>
      <c r="H6" s="15">
        <v>93927.464944648993</v>
      </c>
      <c r="I6" s="15">
        <v>99015.4</v>
      </c>
      <c r="J6" s="11">
        <f>ROUND(GSEmployeesByOccupationalSeries[[#This Row],[Female
Avg Salary]]/GSEmployeesByOccupationalSeries[[#This Row],[Male
Avg Salary]],3)</f>
        <v>1.054</v>
      </c>
      <c r="K6" s="16">
        <f>ROUND(GSEmployeesByOccupationalSeries[[#This Row],[% 
of Total Pop]]*J6,7)</f>
        <v>2.231E-4</v>
      </c>
    </row>
    <row r="7" spans="1:11" ht="15.6" x14ac:dyDescent="0.3">
      <c r="A7" s="6" t="s">
        <v>8</v>
      </c>
      <c r="B7" s="9">
        <f>GSEmployeesByOccupationalSeries[[#This Row],[Male Employees]]+GSEmployeesByOccupationalSeries[[#This Row],[Female Employees]]</f>
        <v>5620</v>
      </c>
      <c r="C7" s="13">
        <f>GSEmployeesByOccupationalSeries[[#This Row],[Total Empl]]/$B$317</f>
        <v>4.0885751242941389E-3</v>
      </c>
      <c r="D7" s="9">
        <v>4541</v>
      </c>
      <c r="E7" s="9">
        <v>1079</v>
      </c>
      <c r="F7" s="11">
        <f>GSEmployeesByOccupationalSeries[[#This Row],[Female Employees]]/GSEmployeesByOccupationalSeries[[#This Row],[Total Empl]]</f>
        <v>0.19199288256227759</v>
      </c>
      <c r="G7" s="15">
        <f>((GSEmployeesByOccupationalSeries[[#This Row],[Male Employees]]*GSEmployeesByOccupationalSeries[[#This Row],[Male
Avg Salary]])+(E7*GSEmployeesByOccupationalSeries[[#This Row],[Female
Avg Salary]]))/GSEmployeesByOccupationalSeries[[#This Row],[Total Empl]]</f>
        <v>96131.49584238758</v>
      </c>
      <c r="H7" s="15">
        <v>95656.452081955998</v>
      </c>
      <c r="I7" s="15">
        <v>98130.730055659005</v>
      </c>
      <c r="J7" s="11">
        <f>ROUND(GSEmployeesByOccupationalSeries[[#This Row],[Female
Avg Salary]]/GSEmployeesByOccupationalSeries[[#This Row],[Male
Avg Salary]],3)</f>
        <v>1.026</v>
      </c>
      <c r="K7" s="16">
        <f>ROUND(GSEmployeesByOccupationalSeries[[#This Row],[% 
of Total Pop]]*J7,7)</f>
        <v>4.1948999999999997E-3</v>
      </c>
    </row>
    <row r="8" spans="1:11" ht="15.6" x14ac:dyDescent="0.3">
      <c r="A8" s="6" t="s">
        <v>10</v>
      </c>
      <c r="B8" s="9">
        <f>GSEmployeesByOccupationalSeries[[#This Row],[Male Employees]]+GSEmployeesByOccupationalSeries[[#This Row],[Female Employees]]</f>
        <v>124</v>
      </c>
      <c r="C8" s="13">
        <f>GSEmployeesByOccupationalSeries[[#This Row],[Total Empl]]/$B$317</f>
        <v>9.0210554343856441E-5</v>
      </c>
      <c r="D8" s="9">
        <v>83</v>
      </c>
      <c r="E8" s="9">
        <v>41</v>
      </c>
      <c r="F8" s="11">
        <f>GSEmployeesByOccupationalSeries[[#This Row],[Female Employees]]/GSEmployeesByOccupationalSeries[[#This Row],[Total Empl]]</f>
        <v>0.33064516129032256</v>
      </c>
      <c r="G8" s="15">
        <f>((GSEmployeesByOccupationalSeries[[#This Row],[Male Employees]]*GSEmployeesByOccupationalSeries[[#This Row],[Male
Avg Salary]])+(E8*GSEmployeesByOccupationalSeries[[#This Row],[Female
Avg Salary]]))/GSEmployeesByOccupationalSeries[[#This Row],[Total Empl]]</f>
        <v>56032.322580644985</v>
      </c>
      <c r="H8" s="15">
        <v>55955.771084337001</v>
      </c>
      <c r="I8" s="15">
        <v>56187.292682927</v>
      </c>
      <c r="J8" s="11">
        <f>ROUND(GSEmployeesByOccupationalSeries[[#This Row],[Female
Avg Salary]]/GSEmployeesByOccupationalSeries[[#This Row],[Male
Avg Salary]],3)</f>
        <v>1.004</v>
      </c>
      <c r="K8" s="16">
        <f>ROUND(GSEmployeesByOccupationalSeries[[#This Row],[% 
of Total Pop]]*J8,7)</f>
        <v>9.0600000000000007E-5</v>
      </c>
    </row>
    <row r="9" spans="1:11" ht="15.6" x14ac:dyDescent="0.3">
      <c r="A9" s="6" t="s">
        <v>11</v>
      </c>
      <c r="B9" s="9">
        <f>GSEmployeesByOccupationalSeries[[#This Row],[Male Employees]]+GSEmployeesByOccupationalSeries[[#This Row],[Female Employees]]</f>
        <v>903</v>
      </c>
      <c r="C9" s="13">
        <f>GSEmployeesByOccupationalSeries[[#This Row],[Total Empl]]/$B$317</f>
        <v>6.5693653687501905E-4</v>
      </c>
      <c r="D9" s="9">
        <v>507</v>
      </c>
      <c r="E9" s="9">
        <v>396</v>
      </c>
      <c r="F9" s="11">
        <f>GSEmployeesByOccupationalSeries[[#This Row],[Female Employees]]/GSEmployeesByOccupationalSeries[[#This Row],[Total Empl]]</f>
        <v>0.43853820598006643</v>
      </c>
      <c r="G9" s="15">
        <f>((GSEmployeesByOccupationalSeries[[#This Row],[Male Employees]]*GSEmployeesByOccupationalSeries[[#This Row],[Male
Avg Salary]])+(E9*GSEmployeesByOccupationalSeries[[#This Row],[Female
Avg Salary]]))/GSEmployeesByOccupationalSeries[[#This Row],[Total Empl]]</f>
        <v>107112.23366555884</v>
      </c>
      <c r="H9" s="15">
        <v>107015.33333333299</v>
      </c>
      <c r="I9" s="15">
        <v>107236.295454545</v>
      </c>
      <c r="J9" s="11">
        <f>ROUND(GSEmployeesByOccupationalSeries[[#This Row],[Female
Avg Salary]]/GSEmployeesByOccupationalSeries[[#This Row],[Male
Avg Salary]],3)</f>
        <v>1.002</v>
      </c>
      <c r="K9" s="16">
        <f>ROUND(GSEmployeesByOccupationalSeries[[#This Row],[% 
of Total Pop]]*J9,7)</f>
        <v>6.5830000000000001E-4</v>
      </c>
    </row>
    <row r="10" spans="1:11" ht="15.6" x14ac:dyDescent="0.3">
      <c r="A10" s="6" t="s">
        <v>12</v>
      </c>
      <c r="B10" s="9">
        <f>GSEmployeesByOccupationalSeries[[#This Row],[Male Employees]]+GSEmployeesByOccupationalSeries[[#This Row],[Female Employees]]</f>
        <v>394</v>
      </c>
      <c r="C10" s="13">
        <f>GSEmployeesByOccupationalSeries[[#This Row],[Total Empl]]/$B$317</f>
        <v>2.8663676138289868E-4</v>
      </c>
      <c r="D10" s="9">
        <v>210</v>
      </c>
      <c r="E10" s="9">
        <v>184</v>
      </c>
      <c r="F10" s="11">
        <f>GSEmployeesByOccupationalSeries[[#This Row],[Female Employees]]/GSEmployeesByOccupationalSeries[[#This Row],[Total Empl]]</f>
        <v>0.46700507614213199</v>
      </c>
      <c r="G10" s="15">
        <f>((GSEmployeesByOccupationalSeries[[#This Row],[Male Employees]]*GSEmployeesByOccupationalSeries[[#This Row],[Male
Avg Salary]])+(E10*GSEmployeesByOccupationalSeries[[#This Row],[Female
Avg Salary]]))/GSEmployeesByOccupationalSeries[[#This Row],[Total Empl]]</f>
        <v>84661.375634517753</v>
      </c>
      <c r="H10" s="15">
        <v>82791.314285714005</v>
      </c>
      <c r="I10" s="15">
        <v>86795.684782608994</v>
      </c>
      <c r="J10" s="11">
        <f>ROUND(GSEmployeesByOccupationalSeries[[#This Row],[Female
Avg Salary]]/GSEmployeesByOccupationalSeries[[#This Row],[Male
Avg Salary]],3)</f>
        <v>1.048</v>
      </c>
      <c r="K10" s="16">
        <f>ROUND(GSEmployeesByOccupationalSeries[[#This Row],[% 
of Total Pop]]*J10,7)</f>
        <v>3.0039999999999998E-4</v>
      </c>
    </row>
    <row r="11" spans="1:11" ht="15.6" x14ac:dyDescent="0.3">
      <c r="A11" s="6" t="s">
        <v>13</v>
      </c>
      <c r="B11" s="9">
        <f>GSEmployeesByOccupationalSeries[[#This Row],[Male Employees]]+GSEmployeesByOccupationalSeries[[#This Row],[Female Employees]]</f>
        <v>3055</v>
      </c>
      <c r="C11" s="13">
        <f>GSEmployeesByOccupationalSeries[[#This Row],[Total Empl]]/$B$317</f>
        <v>2.2225261574232375E-3</v>
      </c>
      <c r="D11" s="9">
        <v>1989</v>
      </c>
      <c r="E11" s="9">
        <v>1066</v>
      </c>
      <c r="F11" s="11">
        <f>GSEmployeesByOccupationalSeries[[#This Row],[Female Employees]]/GSEmployeesByOccupationalSeries[[#This Row],[Total Empl]]</f>
        <v>0.34893617021276596</v>
      </c>
      <c r="G11" s="15">
        <f>((GSEmployeesByOccupationalSeries[[#This Row],[Male Employees]]*GSEmployeesByOccupationalSeries[[#This Row],[Male
Avg Salary]])+(E11*GSEmployeesByOccupationalSeries[[#This Row],[Female
Avg Salary]]))/GSEmployeesByOccupationalSeries[[#This Row],[Total Empl]]</f>
        <v>81218.004696065196</v>
      </c>
      <c r="H11" s="15">
        <v>80058.030668677995</v>
      </c>
      <c r="I11" s="15">
        <v>83382.346478873005</v>
      </c>
      <c r="J11" s="11">
        <f>ROUND(GSEmployeesByOccupationalSeries[[#This Row],[Female
Avg Salary]]/GSEmployeesByOccupationalSeries[[#This Row],[Male
Avg Salary]],3)</f>
        <v>1.042</v>
      </c>
      <c r="K11" s="16">
        <f>ROUND(GSEmployeesByOccupationalSeries[[#This Row],[% 
of Total Pop]]*J11,7)</f>
        <v>2.3159000000000001E-3</v>
      </c>
    </row>
    <row r="12" spans="1:11" ht="15.6" x14ac:dyDescent="0.3">
      <c r="A12" s="6" t="s">
        <v>14</v>
      </c>
      <c r="B12" s="9">
        <f>GSEmployeesByOccupationalSeries[[#This Row],[Male Employees]]+GSEmployeesByOccupationalSeries[[#This Row],[Female Employees]]</f>
        <v>4044</v>
      </c>
      <c r="C12" s="13">
        <f>GSEmployeesByOccupationalSeries[[#This Row],[Total Empl]]/$B$317</f>
        <v>2.942028078762544E-3</v>
      </c>
      <c r="D12" s="9">
        <v>2273</v>
      </c>
      <c r="E12" s="9">
        <v>1771</v>
      </c>
      <c r="F12" s="11">
        <f>GSEmployeesByOccupationalSeries[[#This Row],[Female Employees]]/GSEmployeesByOccupationalSeries[[#This Row],[Total Empl]]</f>
        <v>0.43793273986152326</v>
      </c>
      <c r="G12" s="15">
        <f>((GSEmployeesByOccupationalSeries[[#This Row],[Male Employees]]*GSEmployeesByOccupationalSeries[[#This Row],[Male
Avg Salary]])+(E12*GSEmployeesByOccupationalSeries[[#This Row],[Female
Avg Salary]]))/GSEmployeesByOccupationalSeries[[#This Row],[Total Empl]]</f>
        <v>109464.82161394155</v>
      </c>
      <c r="H12" s="15">
        <v>105130.59700835899</v>
      </c>
      <c r="I12" s="15">
        <v>115027.606779661</v>
      </c>
      <c r="J12" s="11">
        <f>ROUND(GSEmployeesByOccupationalSeries[[#This Row],[Female
Avg Salary]]/GSEmployeesByOccupationalSeries[[#This Row],[Male
Avg Salary]],3)</f>
        <v>1.0940000000000001</v>
      </c>
      <c r="K12" s="16">
        <f>ROUND(GSEmployeesByOccupationalSeries[[#This Row],[% 
of Total Pop]]*J12,7)</f>
        <v>3.2185999999999998E-3</v>
      </c>
    </row>
    <row r="13" spans="1:11" ht="15.6" x14ac:dyDescent="0.3">
      <c r="A13" s="6" t="s">
        <v>15</v>
      </c>
      <c r="B13" s="9">
        <f>GSEmployeesByOccupationalSeries[[#This Row],[Male Employees]]+GSEmployeesByOccupationalSeries[[#This Row],[Female Employees]]</f>
        <v>127</v>
      </c>
      <c r="C13" s="13">
        <f>GSEmployeesByOccupationalSeries[[#This Row],[Total Empl]]/$B$317</f>
        <v>9.2393067755401354E-5</v>
      </c>
      <c r="D13" s="9">
        <v>81</v>
      </c>
      <c r="E13" s="9">
        <v>46</v>
      </c>
      <c r="F13" s="11">
        <f>GSEmployeesByOccupationalSeries[[#This Row],[Female Employees]]/GSEmployeesByOccupationalSeries[[#This Row],[Total Empl]]</f>
        <v>0.36220472440944884</v>
      </c>
      <c r="G13" s="15">
        <f>((GSEmployeesByOccupationalSeries[[#This Row],[Male Employees]]*GSEmployeesByOccupationalSeries[[#This Row],[Male
Avg Salary]])+(E13*GSEmployeesByOccupationalSeries[[#This Row],[Female
Avg Salary]]))/GSEmployeesByOccupationalSeries[[#This Row],[Total Empl]]</f>
        <v>56110.472440945014</v>
      </c>
      <c r="H13" s="15">
        <v>56150.567901235001</v>
      </c>
      <c r="I13" s="15">
        <v>56039.869565216999</v>
      </c>
      <c r="J13" s="11">
        <f>ROUND(GSEmployeesByOccupationalSeries[[#This Row],[Female
Avg Salary]]/GSEmployeesByOccupationalSeries[[#This Row],[Male
Avg Salary]],3)</f>
        <v>0.998</v>
      </c>
      <c r="K13" s="16">
        <f>ROUND(GSEmployeesByOccupationalSeries[[#This Row],[% 
of Total Pop]]*J13,7)</f>
        <v>9.2200000000000005E-5</v>
      </c>
    </row>
    <row r="14" spans="1:11" ht="15.6" x14ac:dyDescent="0.3">
      <c r="A14" s="6" t="s">
        <v>16</v>
      </c>
      <c r="B14" s="9">
        <f>GSEmployeesByOccupationalSeries[[#This Row],[Male Employees]]+GSEmployeesByOccupationalSeries[[#This Row],[Female Employees]]</f>
        <v>325</v>
      </c>
      <c r="C14" s="13">
        <f>GSEmployeesByOccupationalSeries[[#This Row],[Total Empl]]/$B$317</f>
        <v>2.3643895291736568E-4</v>
      </c>
      <c r="D14" s="9">
        <v>276</v>
      </c>
      <c r="E14" s="9">
        <v>49</v>
      </c>
      <c r="F14" s="11">
        <f>GSEmployeesByOccupationalSeries[[#This Row],[Female Employees]]/GSEmployeesByOccupationalSeries[[#This Row],[Total Empl]]</f>
        <v>0.15076923076923077</v>
      </c>
      <c r="G14" s="15">
        <f>((GSEmployeesByOccupationalSeries[[#This Row],[Male Employees]]*GSEmployeesByOccupationalSeries[[#This Row],[Male
Avg Salary]])+(E14*GSEmployeesByOccupationalSeries[[#This Row],[Female
Avg Salary]]))/GSEmployeesByOccupationalSeries[[#This Row],[Total Empl]]</f>
        <v>69637.941146853394</v>
      </c>
      <c r="H14" s="15">
        <v>69919.872727273003</v>
      </c>
      <c r="I14" s="15">
        <v>68049.918367346996</v>
      </c>
      <c r="J14" s="11">
        <f>ROUND(GSEmployeesByOccupationalSeries[[#This Row],[Female
Avg Salary]]/GSEmployeesByOccupationalSeries[[#This Row],[Male
Avg Salary]],3)</f>
        <v>0.97299999999999998</v>
      </c>
      <c r="K14" s="16">
        <f>ROUND(GSEmployeesByOccupationalSeries[[#This Row],[% 
of Total Pop]]*J14,7)</f>
        <v>2.3010000000000001E-4</v>
      </c>
    </row>
    <row r="15" spans="1:11" ht="15.6" x14ac:dyDescent="0.3">
      <c r="A15" s="6" t="s">
        <v>17</v>
      </c>
      <c r="B15" s="9">
        <f>GSEmployeesByOccupationalSeries[[#This Row],[Male Employees]]+GSEmployeesByOccupationalSeries[[#This Row],[Female Employees]]</f>
        <v>960</v>
      </c>
      <c r="C15" s="13">
        <f>GSEmployeesByOccupationalSeries[[#This Row],[Total Empl]]/$B$317</f>
        <v>6.9840429169437245E-4</v>
      </c>
      <c r="D15" s="9">
        <v>790</v>
      </c>
      <c r="E15" s="9">
        <v>170</v>
      </c>
      <c r="F15" s="11">
        <f>GSEmployeesByOccupationalSeries[[#This Row],[Female Employees]]/GSEmployeesByOccupationalSeries[[#This Row],[Total Empl]]</f>
        <v>0.17708333333333334</v>
      </c>
      <c r="G15" s="15">
        <f>((GSEmployeesByOccupationalSeries[[#This Row],[Male Employees]]*GSEmployeesByOccupationalSeries[[#This Row],[Male
Avg Salary]])+(E15*GSEmployeesByOccupationalSeries[[#This Row],[Female
Avg Salary]]))/GSEmployeesByOccupationalSeries[[#This Row],[Total Empl]]</f>
        <v>96311.759168515782</v>
      </c>
      <c r="H15" s="15">
        <v>97085.25</v>
      </c>
      <c r="I15" s="15">
        <v>92717.301775147993</v>
      </c>
      <c r="J15" s="11">
        <f>ROUND(GSEmployeesByOccupationalSeries[[#This Row],[Female
Avg Salary]]/GSEmployeesByOccupationalSeries[[#This Row],[Male
Avg Salary]],3)</f>
        <v>0.95499999999999996</v>
      </c>
      <c r="K15" s="16">
        <f>ROUND(GSEmployeesByOccupationalSeries[[#This Row],[% 
of Total Pop]]*J15,7)</f>
        <v>6.6699999999999995E-4</v>
      </c>
    </row>
    <row r="16" spans="1:11" ht="15.6" x14ac:dyDescent="0.3">
      <c r="A16" s="6" t="s">
        <v>18</v>
      </c>
      <c r="B16" s="9">
        <f>GSEmployeesByOccupationalSeries[[#This Row],[Male Employees]]+GSEmployeesByOccupationalSeries[[#This Row],[Female Employees]]</f>
        <v>10613</v>
      </c>
      <c r="C16" s="13">
        <f>GSEmployeesByOccupationalSeries[[#This Row],[Total Empl]]/$B$317</f>
        <v>7.7210049455753906E-3</v>
      </c>
      <c r="D16" s="9">
        <v>7301</v>
      </c>
      <c r="E16" s="9">
        <v>3312</v>
      </c>
      <c r="F16" s="11">
        <f>GSEmployeesByOccupationalSeries[[#This Row],[Female Employees]]/GSEmployeesByOccupationalSeries[[#This Row],[Total Empl]]</f>
        <v>0.31207010270423063</v>
      </c>
      <c r="G16" s="15">
        <f>((GSEmployeesByOccupationalSeries[[#This Row],[Male Employees]]*GSEmployeesByOccupationalSeries[[#This Row],[Male
Avg Salary]])+(E16*GSEmployeesByOccupationalSeries[[#This Row],[Female
Avg Salary]]))/GSEmployeesByOccupationalSeries[[#This Row],[Total Empl]]</f>
        <v>100962.49284304709</v>
      </c>
      <c r="H16" s="15">
        <v>101536.163902974</v>
      </c>
      <c r="I16" s="15">
        <v>99697.887647235999</v>
      </c>
      <c r="J16" s="11">
        <f>ROUND(GSEmployeesByOccupationalSeries[[#This Row],[Female
Avg Salary]]/GSEmployeesByOccupationalSeries[[#This Row],[Male
Avg Salary]],3)</f>
        <v>0.98199999999999998</v>
      </c>
      <c r="K16" s="16">
        <f>ROUND(GSEmployeesByOccupationalSeries[[#This Row],[% 
of Total Pop]]*J16,7)</f>
        <v>7.5820000000000002E-3</v>
      </c>
    </row>
    <row r="17" spans="1:11" ht="15.6" x14ac:dyDescent="0.3">
      <c r="A17" s="6" t="s">
        <v>19</v>
      </c>
      <c r="B17" s="9">
        <f>GSEmployeesByOccupationalSeries[[#This Row],[Male Employees]]+GSEmployeesByOccupationalSeries[[#This Row],[Female Employees]]</f>
        <v>9092</v>
      </c>
      <c r="C17" s="13">
        <f>GSEmployeesByOccupationalSeries[[#This Row],[Total Empl]]/$B$317</f>
        <v>6.6144706459221195E-3</v>
      </c>
      <c r="D17" s="9">
        <v>8821</v>
      </c>
      <c r="E17" s="9">
        <v>271</v>
      </c>
      <c r="F17" s="11">
        <f>GSEmployeesByOccupationalSeries[[#This Row],[Female Employees]]/GSEmployeesByOccupationalSeries[[#This Row],[Total Empl]]</f>
        <v>2.9806423229212495E-2</v>
      </c>
      <c r="G17" s="15">
        <f>((GSEmployeesByOccupationalSeries[[#This Row],[Male Employees]]*GSEmployeesByOccupationalSeries[[#This Row],[Male
Avg Salary]])+(E17*GSEmployeesByOccupationalSeries[[#This Row],[Female
Avg Salary]]))/GSEmployeesByOccupationalSeries[[#This Row],[Total Empl]]</f>
        <v>61096.164269474975</v>
      </c>
      <c r="H17" s="15">
        <v>61218.317258595001</v>
      </c>
      <c r="I17" s="15">
        <v>57120.107011070002</v>
      </c>
      <c r="J17" s="11">
        <f>ROUND(GSEmployeesByOccupationalSeries[[#This Row],[Female
Avg Salary]]/GSEmployeesByOccupationalSeries[[#This Row],[Male
Avg Salary]],3)</f>
        <v>0.93300000000000005</v>
      </c>
      <c r="K17" s="16">
        <f>ROUND(GSEmployeesByOccupationalSeries[[#This Row],[% 
of Total Pop]]*J17,7)</f>
        <v>6.1713000000000002E-3</v>
      </c>
    </row>
    <row r="18" spans="1:11" ht="15.6" x14ac:dyDescent="0.3">
      <c r="A18" s="6" t="s">
        <v>20</v>
      </c>
      <c r="B18" s="9">
        <f>GSEmployeesByOccupationalSeries[[#This Row],[Male Employees]]+GSEmployeesByOccupationalSeries[[#This Row],[Female Employees]]</f>
        <v>375</v>
      </c>
      <c r="C18" s="13">
        <f>GSEmployeesByOccupationalSeries[[#This Row],[Total Empl]]/$B$317</f>
        <v>2.7281417644311426E-4</v>
      </c>
      <c r="D18" s="9">
        <v>335</v>
      </c>
      <c r="E18" s="9">
        <v>40</v>
      </c>
      <c r="F18" s="11">
        <f>GSEmployeesByOccupationalSeries[[#This Row],[Female Employees]]/GSEmployeesByOccupationalSeries[[#This Row],[Total Empl]]</f>
        <v>0.10666666666666667</v>
      </c>
      <c r="G18" s="15">
        <f>((GSEmployeesByOccupationalSeries[[#This Row],[Male Employees]]*GSEmployeesByOccupationalSeries[[#This Row],[Male
Avg Salary]])+(E18*GSEmployeesByOccupationalSeries[[#This Row],[Female
Avg Salary]]))/GSEmployeesByOccupationalSeries[[#This Row],[Total Empl]]</f>
        <v>58297.723287009328</v>
      </c>
      <c r="H18" s="15">
        <v>58333.3081571</v>
      </c>
      <c r="I18" s="15">
        <v>57999.7</v>
      </c>
      <c r="J18" s="11">
        <f>ROUND(GSEmployeesByOccupationalSeries[[#This Row],[Female
Avg Salary]]/GSEmployeesByOccupationalSeries[[#This Row],[Male
Avg Salary]],3)</f>
        <v>0.99399999999999999</v>
      </c>
      <c r="K18" s="16">
        <f>ROUND(GSEmployeesByOccupationalSeries[[#This Row],[% 
of Total Pop]]*J18,7)</f>
        <v>2.7119999999999998E-4</v>
      </c>
    </row>
    <row r="19" spans="1:11" ht="15.6" x14ac:dyDescent="0.3">
      <c r="A19" s="6" t="s">
        <v>21</v>
      </c>
      <c r="B19" s="9">
        <f>GSEmployeesByOccupationalSeries[[#This Row],[Male Employees]]+GSEmployeesByOccupationalSeries[[#This Row],[Female Employees]]</f>
        <v>9632</v>
      </c>
      <c r="C19" s="13">
        <f>GSEmployeesByOccupationalSeries[[#This Row],[Total Empl]]/$B$317</f>
        <v>7.0073230600002038E-3</v>
      </c>
      <c r="D19" s="9">
        <v>8873</v>
      </c>
      <c r="E19" s="9">
        <v>759</v>
      </c>
      <c r="F19" s="11">
        <f>GSEmployeesByOccupationalSeries[[#This Row],[Female Employees]]/GSEmployeesByOccupationalSeries[[#This Row],[Total Empl]]</f>
        <v>7.8799833887043189E-2</v>
      </c>
      <c r="G19" s="15">
        <f>((GSEmployeesByOccupationalSeries[[#This Row],[Male Employees]]*GSEmployeesByOccupationalSeries[[#This Row],[Male
Avg Salary]])+(E19*GSEmployeesByOccupationalSeries[[#This Row],[Female
Avg Salary]]))/GSEmployeesByOccupationalSeries[[#This Row],[Total Empl]]</f>
        <v>61755.517045948778</v>
      </c>
      <c r="H19" s="15">
        <v>61968.120261732998</v>
      </c>
      <c r="I19" s="15">
        <v>59270.104221636</v>
      </c>
      <c r="J19" s="11">
        <f>ROUND(GSEmployeesByOccupationalSeries[[#This Row],[Female
Avg Salary]]/GSEmployeesByOccupationalSeries[[#This Row],[Male
Avg Salary]],3)</f>
        <v>0.95599999999999996</v>
      </c>
      <c r="K19" s="16">
        <f>ROUND(GSEmployeesByOccupationalSeries[[#This Row],[% 
of Total Pop]]*J19,7)</f>
        <v>6.6990000000000001E-3</v>
      </c>
    </row>
    <row r="20" spans="1:11" ht="15.6" x14ac:dyDescent="0.3">
      <c r="A20" s="6" t="s">
        <v>22</v>
      </c>
      <c r="B20" s="9">
        <f>GSEmployeesByOccupationalSeries[[#This Row],[Male Employees]]+GSEmployeesByOccupationalSeries[[#This Row],[Female Employees]]</f>
        <v>4353</v>
      </c>
      <c r="C20" s="13">
        <f>GSEmployeesByOccupationalSeries[[#This Row],[Total Empl]]/$B$317</f>
        <v>3.1668269601516702E-3</v>
      </c>
      <c r="D20" s="9">
        <v>3826</v>
      </c>
      <c r="E20" s="9">
        <v>527</v>
      </c>
      <c r="F20" s="11">
        <f>GSEmployeesByOccupationalSeries[[#This Row],[Female Employees]]/GSEmployeesByOccupationalSeries[[#This Row],[Total Empl]]</f>
        <v>0.12106593154146565</v>
      </c>
      <c r="G20" s="15">
        <f>((GSEmployeesByOccupationalSeries[[#This Row],[Male Employees]]*GSEmployeesByOccupationalSeries[[#This Row],[Male
Avg Salary]])+(E20*GSEmployeesByOccupationalSeries[[#This Row],[Female
Avg Salary]]))/GSEmployeesByOccupationalSeries[[#This Row],[Total Empl]]</f>
        <v>48997.239604869894</v>
      </c>
      <c r="H20" s="15">
        <v>48895.043648719002</v>
      </c>
      <c r="I20" s="15">
        <v>49739.178368121</v>
      </c>
      <c r="J20" s="11">
        <f>ROUND(GSEmployeesByOccupationalSeries[[#This Row],[Female
Avg Salary]]/GSEmployeesByOccupationalSeries[[#This Row],[Male
Avg Salary]],3)</f>
        <v>1.0169999999999999</v>
      </c>
      <c r="K20" s="16">
        <f>ROUND(GSEmployeesByOccupationalSeries[[#This Row],[% 
of Total Pop]]*J20,7)</f>
        <v>3.2207E-3</v>
      </c>
    </row>
    <row r="21" spans="1:11" ht="15.6" x14ac:dyDescent="0.3">
      <c r="A21" s="6" t="s">
        <v>23</v>
      </c>
      <c r="B21" s="9">
        <f>GSEmployeesByOccupationalSeries[[#This Row],[Male Employees]]+GSEmployeesByOccupationalSeries[[#This Row],[Female Employees]]</f>
        <v>2672</v>
      </c>
      <c r="C21" s="13">
        <f>GSEmployeesByOccupationalSeries[[#This Row],[Total Empl]]/$B$317</f>
        <v>1.9438919452160034E-3</v>
      </c>
      <c r="D21" s="9">
        <v>1560</v>
      </c>
      <c r="E21" s="9">
        <v>1112</v>
      </c>
      <c r="F21" s="11">
        <f>GSEmployeesByOccupationalSeries[[#This Row],[Female Employees]]/GSEmployeesByOccupationalSeries[[#This Row],[Total Empl]]</f>
        <v>0.41616766467065869</v>
      </c>
      <c r="G21" s="15">
        <f>((GSEmployeesByOccupationalSeries[[#This Row],[Male Employees]]*GSEmployeesByOccupationalSeries[[#This Row],[Male
Avg Salary]])+(E21*GSEmployeesByOccupationalSeries[[#This Row],[Female
Avg Salary]]))/GSEmployeesByOccupationalSeries[[#This Row],[Total Empl]]</f>
        <v>47864.488362464246</v>
      </c>
      <c r="H21" s="15">
        <v>47897.303846153998</v>
      </c>
      <c r="I21" s="15">
        <v>47818.452252251998</v>
      </c>
      <c r="J21" s="11">
        <f>ROUND(GSEmployeesByOccupationalSeries[[#This Row],[Female
Avg Salary]]/GSEmployeesByOccupationalSeries[[#This Row],[Male
Avg Salary]],3)</f>
        <v>0.998</v>
      </c>
      <c r="K21" s="16">
        <f>ROUND(GSEmployeesByOccupationalSeries[[#This Row],[% 
of Total Pop]]*J21,7)</f>
        <v>1.9400000000000001E-3</v>
      </c>
    </row>
    <row r="22" spans="1:11" ht="15.6" x14ac:dyDescent="0.3">
      <c r="A22" s="6" t="s">
        <v>24</v>
      </c>
      <c r="B22" s="9">
        <f>GSEmployeesByOccupationalSeries[[#This Row],[Male Employees]]+GSEmployeesByOccupationalSeries[[#This Row],[Female Employees]]</f>
        <v>2997</v>
      </c>
      <c r="C22" s="13">
        <f>GSEmployeesByOccupationalSeries[[#This Row],[Total Empl]]/$B$317</f>
        <v>2.1803308981333692E-3</v>
      </c>
      <c r="D22" s="9">
        <v>2177</v>
      </c>
      <c r="E22" s="9">
        <v>820</v>
      </c>
      <c r="F22" s="11">
        <f>GSEmployeesByOccupationalSeries[[#This Row],[Female Employees]]/GSEmployeesByOccupationalSeries[[#This Row],[Total Empl]]</f>
        <v>0.27360694027360694</v>
      </c>
      <c r="G22" s="15">
        <f>((GSEmployeesByOccupationalSeries[[#This Row],[Male Employees]]*GSEmployeesByOccupationalSeries[[#This Row],[Male
Avg Salary]])+(E22*GSEmployeesByOccupationalSeries[[#This Row],[Female
Avg Salary]]))/GSEmployeesByOccupationalSeries[[#This Row],[Total Empl]]</f>
        <v>114078.72763419071</v>
      </c>
      <c r="H22" s="15">
        <v>114126.719669118</v>
      </c>
      <c r="I22" s="15">
        <v>113951.31463414599</v>
      </c>
      <c r="J22" s="11">
        <f>ROUND(GSEmployeesByOccupationalSeries[[#This Row],[Female
Avg Salary]]/GSEmployeesByOccupationalSeries[[#This Row],[Male
Avg Salary]],3)</f>
        <v>0.998</v>
      </c>
      <c r="K22" s="16">
        <f>ROUND(GSEmployeesByOccupationalSeries[[#This Row],[% 
of Total Pop]]*J22,7)</f>
        <v>2.176E-3</v>
      </c>
    </row>
    <row r="23" spans="1:11" ht="15.6" x14ac:dyDescent="0.3">
      <c r="A23" s="6" t="s">
        <v>25</v>
      </c>
      <c r="B23" s="9">
        <f>GSEmployeesByOccupationalSeries[[#This Row],[Male Employees]]+GSEmployeesByOccupationalSeries[[#This Row],[Female Employees]]</f>
        <v>324</v>
      </c>
      <c r="C23" s="13">
        <f>GSEmployeesByOccupationalSeries[[#This Row],[Total Empl]]/$B$317</f>
        <v>2.3571144844685072E-4</v>
      </c>
      <c r="D23" s="9">
        <v>206</v>
      </c>
      <c r="E23" s="9">
        <v>118</v>
      </c>
      <c r="F23" s="11">
        <f>GSEmployeesByOccupationalSeries[[#This Row],[Female Employees]]/GSEmployeesByOccupationalSeries[[#This Row],[Total Empl]]</f>
        <v>0.36419753086419754</v>
      </c>
      <c r="G23" s="15">
        <f>((GSEmployeesByOccupationalSeries[[#This Row],[Male Employees]]*GSEmployeesByOccupationalSeries[[#This Row],[Male
Avg Salary]])+(E23*GSEmployeesByOccupationalSeries[[#This Row],[Female
Avg Salary]]))/GSEmployeesByOccupationalSeries[[#This Row],[Total Empl]]</f>
        <v>42193.938271604813</v>
      </c>
      <c r="H23" s="15">
        <v>42399.572815533997</v>
      </c>
      <c r="I23" s="15">
        <v>41834.949152542002</v>
      </c>
      <c r="J23" s="11">
        <f>ROUND(GSEmployeesByOccupationalSeries[[#This Row],[Female
Avg Salary]]/GSEmployeesByOccupationalSeries[[#This Row],[Male
Avg Salary]],3)</f>
        <v>0.98699999999999999</v>
      </c>
      <c r="K23" s="16">
        <f>ROUND(GSEmployeesByOccupationalSeries[[#This Row],[% 
of Total Pop]]*J23,7)</f>
        <v>2.3259999999999999E-4</v>
      </c>
    </row>
    <row r="24" spans="1:11" ht="15.6" x14ac:dyDescent="0.3">
      <c r="A24" s="6" t="s">
        <v>26</v>
      </c>
      <c r="B24" s="9">
        <f>GSEmployeesByOccupationalSeries[[#This Row],[Male Employees]]+GSEmployeesByOccupationalSeries[[#This Row],[Female Employees]]</f>
        <v>12483</v>
      </c>
      <c r="C24" s="13">
        <f>GSEmployeesByOccupationalSeries[[#This Row],[Total Empl]]/$B$317</f>
        <v>9.0814383054383871E-3</v>
      </c>
      <c r="D24" s="9">
        <v>4293</v>
      </c>
      <c r="E24" s="9">
        <v>8190</v>
      </c>
      <c r="F24" s="11">
        <f>GSEmployeesByOccupationalSeries[[#This Row],[Female Employees]]/GSEmployeesByOccupationalSeries[[#This Row],[Total Empl]]</f>
        <v>0.65609228550829124</v>
      </c>
      <c r="G24" s="15">
        <f>((GSEmployeesByOccupationalSeries[[#This Row],[Male Employees]]*GSEmployeesByOccupationalSeries[[#This Row],[Male
Avg Salary]])+(E24*GSEmployeesByOccupationalSeries[[#This Row],[Female
Avg Salary]]))/GSEmployeesByOccupationalSeries[[#This Row],[Total Empl]]</f>
        <v>91425.257028721739</v>
      </c>
      <c r="H24" s="15">
        <v>89821.689598880999</v>
      </c>
      <c r="I24" s="15">
        <v>92265.808307879997</v>
      </c>
      <c r="J24" s="11">
        <f>ROUND(GSEmployeesByOccupationalSeries[[#This Row],[Female
Avg Salary]]/GSEmployeesByOccupationalSeries[[#This Row],[Male
Avg Salary]],3)</f>
        <v>1.0269999999999999</v>
      </c>
      <c r="K24" s="16">
        <f>ROUND(GSEmployeesByOccupationalSeries[[#This Row],[% 
of Total Pop]]*J24,7)</f>
        <v>9.3266000000000009E-3</v>
      </c>
    </row>
    <row r="25" spans="1:11" ht="15.6" x14ac:dyDescent="0.3">
      <c r="A25" s="6" t="s">
        <v>27</v>
      </c>
      <c r="B25" s="9">
        <f>GSEmployeesByOccupationalSeries[[#This Row],[Male Employees]]+GSEmployeesByOccupationalSeries[[#This Row],[Female Employees]]</f>
        <v>1337</v>
      </c>
      <c r="C25" s="13">
        <f>GSEmployeesByOccupationalSeries[[#This Row],[Total Empl]]/$B$317</f>
        <v>9.7267347707851663E-4</v>
      </c>
      <c r="D25" s="9">
        <v>1015</v>
      </c>
      <c r="E25" s="9">
        <v>322</v>
      </c>
      <c r="F25" s="11">
        <f>GSEmployeesByOccupationalSeries[[#This Row],[Female Employees]]/GSEmployeesByOccupationalSeries[[#This Row],[Total Empl]]</f>
        <v>0.24083769633507854</v>
      </c>
      <c r="G25" s="15">
        <f>((GSEmployeesByOccupationalSeries[[#This Row],[Male Employees]]*GSEmployeesByOccupationalSeries[[#This Row],[Male
Avg Salary]])+(E25*GSEmployeesByOccupationalSeries[[#This Row],[Female
Avg Salary]]))/GSEmployeesByOccupationalSeries[[#This Row],[Total Empl]]</f>
        <v>59714.382523028682</v>
      </c>
      <c r="H25" s="15">
        <v>60209.201780415002</v>
      </c>
      <c r="I25" s="15">
        <v>58154.626168224</v>
      </c>
      <c r="J25" s="11">
        <f>ROUND(GSEmployeesByOccupationalSeries[[#This Row],[Female
Avg Salary]]/GSEmployeesByOccupationalSeries[[#This Row],[Male
Avg Salary]],3)</f>
        <v>0.96599999999999997</v>
      </c>
      <c r="K25" s="16">
        <f>ROUND(GSEmployeesByOccupationalSeries[[#This Row],[% 
of Total Pop]]*J25,7)</f>
        <v>9.3959999999999996E-4</v>
      </c>
    </row>
    <row r="26" spans="1:11" ht="15.6" x14ac:dyDescent="0.3">
      <c r="A26" s="6" t="s">
        <v>28</v>
      </c>
      <c r="B26" s="9">
        <f>GSEmployeesByOccupationalSeries[[#This Row],[Male Employees]]+GSEmployeesByOccupationalSeries[[#This Row],[Female Employees]]</f>
        <v>26055</v>
      </c>
      <c r="C26" s="13">
        <f>GSEmployeesByOccupationalSeries[[#This Row],[Total Empl]]/$B$317</f>
        <v>1.8955128979267578E-2</v>
      </c>
      <c r="D26" s="9">
        <v>8719</v>
      </c>
      <c r="E26" s="9">
        <v>17336</v>
      </c>
      <c r="F26" s="11">
        <f>GSEmployeesByOccupationalSeries[[#This Row],[Female Employees]]/GSEmployeesByOccupationalSeries[[#This Row],[Total Empl]]</f>
        <v>0.66536173479178662</v>
      </c>
      <c r="G26" s="15">
        <f>((GSEmployeesByOccupationalSeries[[#This Row],[Male Employees]]*GSEmployeesByOccupationalSeries[[#This Row],[Male
Avg Salary]])+(E26*GSEmployeesByOccupationalSeries[[#This Row],[Female
Avg Salary]]))/GSEmployeesByOccupationalSeries[[#This Row],[Total Empl]]</f>
        <v>90364.417032541343</v>
      </c>
      <c r="H26" s="15">
        <v>89600.181901593998</v>
      </c>
      <c r="I26" s="15">
        <v>90748.782867032001</v>
      </c>
      <c r="J26" s="11">
        <f>ROUND(GSEmployeesByOccupationalSeries[[#This Row],[Female
Avg Salary]]/GSEmployeesByOccupationalSeries[[#This Row],[Male
Avg Salary]],3)</f>
        <v>1.0129999999999999</v>
      </c>
      <c r="K26" s="16">
        <f>ROUND(GSEmployeesByOccupationalSeries[[#This Row],[% 
of Total Pop]]*J26,7)</f>
        <v>1.92015E-2</v>
      </c>
    </row>
    <row r="27" spans="1:11" ht="15.6" x14ac:dyDescent="0.3">
      <c r="A27" s="6" t="s">
        <v>29</v>
      </c>
      <c r="B27" s="9">
        <f>GSEmployeesByOccupationalSeries[[#This Row],[Male Employees]]+GSEmployeesByOccupationalSeries[[#This Row],[Female Employees]]</f>
        <v>2718</v>
      </c>
      <c r="C27" s="13">
        <f>GSEmployeesByOccupationalSeries[[#This Row],[Total Empl]]/$B$317</f>
        <v>1.9773571508596918E-3</v>
      </c>
      <c r="D27" s="9">
        <v>756</v>
      </c>
      <c r="E27" s="9">
        <v>1962</v>
      </c>
      <c r="F27" s="11">
        <f>GSEmployeesByOccupationalSeries[[#This Row],[Female Employees]]/GSEmployeesByOccupationalSeries[[#This Row],[Total Empl]]</f>
        <v>0.72185430463576161</v>
      </c>
      <c r="G27" s="15">
        <f>((GSEmployeesByOccupationalSeries[[#This Row],[Male Employees]]*GSEmployeesByOccupationalSeries[[#This Row],[Male
Avg Salary]])+(E27*GSEmployeesByOccupationalSeries[[#This Row],[Female
Avg Salary]]))/GSEmployeesByOccupationalSeries[[#This Row],[Total Empl]]</f>
        <v>129333.44186902115</v>
      </c>
      <c r="H27" s="15">
        <v>129463.75925925899</v>
      </c>
      <c r="I27" s="15">
        <v>129283.22782874601</v>
      </c>
      <c r="J27" s="11">
        <f>ROUND(GSEmployeesByOccupationalSeries[[#This Row],[Female
Avg Salary]]/GSEmployeesByOccupationalSeries[[#This Row],[Male
Avg Salary]],3)</f>
        <v>0.999</v>
      </c>
      <c r="K27" s="16">
        <f>ROUND(GSEmployeesByOccupationalSeries[[#This Row],[% 
of Total Pop]]*J27,7)</f>
        <v>1.9754E-3</v>
      </c>
    </row>
    <row r="28" spans="1:11" ht="15.6" x14ac:dyDescent="0.3">
      <c r="A28" s="6" t="s">
        <v>30</v>
      </c>
      <c r="B28" s="9">
        <f>GSEmployeesByOccupationalSeries[[#This Row],[Male Employees]]+GSEmployeesByOccupationalSeries[[#This Row],[Female Employees]]</f>
        <v>3467</v>
      </c>
      <c r="C28" s="13">
        <f>GSEmployeesByOccupationalSeries[[#This Row],[Total Empl]]/$B$317</f>
        <v>2.5222579992754054E-3</v>
      </c>
      <c r="D28" s="9">
        <v>2172</v>
      </c>
      <c r="E28" s="9">
        <v>1295</v>
      </c>
      <c r="F28" s="11">
        <f>GSEmployeesByOccupationalSeries[[#This Row],[Female Employees]]/GSEmployeesByOccupationalSeries[[#This Row],[Total Empl]]</f>
        <v>0.37352177675223536</v>
      </c>
      <c r="G28" s="15">
        <f>((GSEmployeesByOccupationalSeries[[#This Row],[Male Employees]]*GSEmployeesByOccupationalSeries[[#This Row],[Male
Avg Salary]])+(E28*GSEmployeesByOccupationalSeries[[#This Row],[Female
Avg Salary]]))/GSEmployeesByOccupationalSeries[[#This Row],[Total Empl]]</f>
        <v>123802.65791750814</v>
      </c>
      <c r="H28" s="15">
        <v>124259.49677716399</v>
      </c>
      <c r="I28" s="15">
        <v>123036.438610039</v>
      </c>
      <c r="J28" s="11">
        <f>ROUND(GSEmployeesByOccupationalSeries[[#This Row],[Female
Avg Salary]]/GSEmployeesByOccupationalSeries[[#This Row],[Male
Avg Salary]],3)</f>
        <v>0.99</v>
      </c>
      <c r="K28" s="16">
        <f>ROUND(GSEmployeesByOccupationalSeries[[#This Row],[% 
of Total Pop]]*J28,7)</f>
        <v>2.4970000000000001E-3</v>
      </c>
    </row>
    <row r="29" spans="1:11" ht="15.6" x14ac:dyDescent="0.3">
      <c r="A29" s="6" t="s">
        <v>31</v>
      </c>
      <c r="B29" s="9">
        <f>GSEmployeesByOccupationalSeries[[#This Row],[Male Employees]]+GSEmployeesByOccupationalSeries[[#This Row],[Female Employees]]</f>
        <v>2261</v>
      </c>
      <c r="C29" s="13">
        <f>GSEmployeesByOccupationalSeries[[#This Row],[Total Empl]]/$B$317</f>
        <v>1.6448876078343502E-3</v>
      </c>
      <c r="D29" s="9">
        <v>1136</v>
      </c>
      <c r="E29" s="9">
        <v>1125</v>
      </c>
      <c r="F29" s="11">
        <f>GSEmployeesByOccupationalSeries[[#This Row],[Female Employees]]/GSEmployeesByOccupationalSeries[[#This Row],[Total Empl]]</f>
        <v>0.49756744803184433</v>
      </c>
      <c r="G29" s="15">
        <f>((GSEmployeesByOccupationalSeries[[#This Row],[Male Employees]]*GSEmployeesByOccupationalSeries[[#This Row],[Male
Avg Salary]])+(E29*GSEmployeesByOccupationalSeries[[#This Row],[Female
Avg Salary]]))/GSEmployeesByOccupationalSeries[[#This Row],[Total Empl]]</f>
        <v>131905.94563436307</v>
      </c>
      <c r="H29" s="15">
        <v>132911.07929515399</v>
      </c>
      <c r="I29" s="15">
        <v>130890.984</v>
      </c>
      <c r="J29" s="11">
        <f>ROUND(GSEmployeesByOccupationalSeries[[#This Row],[Female
Avg Salary]]/GSEmployeesByOccupationalSeries[[#This Row],[Male
Avg Salary]],3)</f>
        <v>0.98499999999999999</v>
      </c>
      <c r="K29" s="16">
        <f>ROUND(GSEmployeesByOccupationalSeries[[#This Row],[% 
of Total Pop]]*J29,7)</f>
        <v>1.6202E-3</v>
      </c>
    </row>
    <row r="30" spans="1:11" ht="15.6" x14ac:dyDescent="0.3">
      <c r="A30" s="6" t="s">
        <v>32</v>
      </c>
      <c r="B30" s="9">
        <f>GSEmployeesByOccupationalSeries[[#This Row],[Male Employees]]+GSEmployeesByOccupationalSeries[[#This Row],[Female Employees]]</f>
        <v>315</v>
      </c>
      <c r="C30" s="13">
        <f>GSEmployeesByOccupationalSeries[[#This Row],[Total Empl]]/$B$317</f>
        <v>2.2916390821221597E-4</v>
      </c>
      <c r="D30" s="9">
        <v>172</v>
      </c>
      <c r="E30" s="9">
        <v>143</v>
      </c>
      <c r="F30" s="11">
        <f>GSEmployeesByOccupationalSeries[[#This Row],[Female Employees]]/GSEmployeesByOccupationalSeries[[#This Row],[Total Empl]]</f>
        <v>0.45396825396825397</v>
      </c>
      <c r="G30" s="15">
        <f>((GSEmployeesByOccupationalSeries[[#This Row],[Male Employees]]*GSEmployeesByOccupationalSeries[[#This Row],[Male
Avg Salary]])+(E30*GSEmployeesByOccupationalSeries[[#This Row],[Female
Avg Salary]]))/GSEmployeesByOccupationalSeries[[#This Row],[Total Empl]]</f>
        <v>126883.57142857125</v>
      </c>
      <c r="H30" s="15">
        <v>126516.59883720901</v>
      </c>
      <c r="I30" s="15">
        <v>127324.965034965</v>
      </c>
      <c r="J30" s="11">
        <f>ROUND(GSEmployeesByOccupationalSeries[[#This Row],[Female
Avg Salary]]/GSEmployeesByOccupationalSeries[[#This Row],[Male
Avg Salary]],3)</f>
        <v>1.006</v>
      </c>
      <c r="K30" s="16">
        <f>ROUND(GSEmployeesByOccupationalSeries[[#This Row],[% 
of Total Pop]]*J30,7)</f>
        <v>2.3049999999999999E-4</v>
      </c>
    </row>
    <row r="31" spans="1:11" ht="15.6" x14ac:dyDescent="0.3">
      <c r="A31" s="6" t="s">
        <v>33</v>
      </c>
      <c r="B31" s="9">
        <f>GSEmployeesByOccupationalSeries[[#This Row],[Male Employees]]+GSEmployeesByOccupationalSeries[[#This Row],[Female Employees]]</f>
        <v>7277</v>
      </c>
      <c r="C31" s="13">
        <f>GSEmployeesByOccupationalSeries[[#This Row],[Total Empl]]/$B$317</f>
        <v>5.2940500319374464E-3</v>
      </c>
      <c r="D31" s="9">
        <v>3871</v>
      </c>
      <c r="E31" s="9">
        <v>3406</v>
      </c>
      <c r="F31" s="11">
        <f>GSEmployeesByOccupationalSeries[[#This Row],[Female Employees]]/GSEmployeesByOccupationalSeries[[#This Row],[Total Empl]]</f>
        <v>0.46805002061288992</v>
      </c>
      <c r="G31" s="15">
        <f>((GSEmployeesByOccupationalSeries[[#This Row],[Male Employees]]*GSEmployeesByOccupationalSeries[[#This Row],[Male
Avg Salary]])+(E31*GSEmployeesByOccupationalSeries[[#This Row],[Female
Avg Salary]]))/GSEmployeesByOccupationalSeries[[#This Row],[Total Empl]]</f>
        <v>117237.73675045918</v>
      </c>
      <c r="H31" s="15">
        <v>119267.71576227401</v>
      </c>
      <c r="I31" s="15">
        <v>114930.61732746</v>
      </c>
      <c r="J31" s="11">
        <f>ROUND(GSEmployeesByOccupationalSeries[[#This Row],[Female
Avg Salary]]/GSEmployeesByOccupationalSeries[[#This Row],[Male
Avg Salary]],3)</f>
        <v>0.96399999999999997</v>
      </c>
      <c r="K31" s="16">
        <f>ROUND(GSEmployeesByOccupationalSeries[[#This Row],[% 
of Total Pop]]*J31,7)</f>
        <v>5.1035000000000004E-3</v>
      </c>
    </row>
    <row r="32" spans="1:11" ht="15.6" x14ac:dyDescent="0.3">
      <c r="A32" s="6" t="s">
        <v>35</v>
      </c>
      <c r="B32" s="9">
        <f>GSEmployeesByOccupationalSeries[[#This Row],[Male Employees]]+GSEmployeesByOccupationalSeries[[#This Row],[Female Employees]]</f>
        <v>213</v>
      </c>
      <c r="C32" s="13">
        <f>GSEmployeesByOccupationalSeries[[#This Row],[Total Empl]]/$B$317</f>
        <v>1.5495845221968888E-4</v>
      </c>
      <c r="D32" s="9">
        <v>92</v>
      </c>
      <c r="E32" s="9">
        <v>121</v>
      </c>
      <c r="F32" s="11">
        <f>GSEmployeesByOccupationalSeries[[#This Row],[Female Employees]]/GSEmployeesByOccupationalSeries[[#This Row],[Total Empl]]</f>
        <v>0.568075117370892</v>
      </c>
      <c r="G32" s="15">
        <f>((GSEmployeesByOccupationalSeries[[#This Row],[Male Employees]]*GSEmployeesByOccupationalSeries[[#This Row],[Male
Avg Salary]])+(E32*GSEmployeesByOccupationalSeries[[#This Row],[Female
Avg Salary]]))/GSEmployeesByOccupationalSeries[[#This Row],[Total Empl]]</f>
        <v>118410.49765258194</v>
      </c>
      <c r="H32" s="15">
        <v>120891.717391304</v>
      </c>
      <c r="I32" s="15">
        <v>116523.95041322301</v>
      </c>
      <c r="J32" s="11">
        <f>ROUND(GSEmployeesByOccupationalSeries[[#This Row],[Female
Avg Salary]]/GSEmployeesByOccupationalSeries[[#This Row],[Male
Avg Salary]],3)</f>
        <v>0.96399999999999997</v>
      </c>
      <c r="K32" s="16">
        <f>ROUND(GSEmployeesByOccupationalSeries[[#This Row],[% 
of Total Pop]]*J32,7)</f>
        <v>1.494E-4</v>
      </c>
    </row>
    <row r="33" spans="1:11" ht="15.6" x14ac:dyDescent="0.3">
      <c r="A33" s="6" t="s">
        <v>36</v>
      </c>
      <c r="B33" s="9">
        <f>GSEmployeesByOccupationalSeries[[#This Row],[Male Employees]]+GSEmployeesByOccupationalSeries[[#This Row],[Female Employees]]</f>
        <v>854</v>
      </c>
      <c r="C33" s="13">
        <f>GSEmployeesByOccupationalSeries[[#This Row],[Total Empl]]/$B$317</f>
        <v>6.2128881781978553E-4</v>
      </c>
      <c r="D33" s="9">
        <v>571</v>
      </c>
      <c r="E33" s="9">
        <v>283</v>
      </c>
      <c r="F33" s="11">
        <f>GSEmployeesByOccupationalSeries[[#This Row],[Female Employees]]/GSEmployeesByOccupationalSeries[[#This Row],[Total Empl]]</f>
        <v>0.33138173302107726</v>
      </c>
      <c r="G33" s="15">
        <f>((GSEmployeesByOccupationalSeries[[#This Row],[Male Employees]]*GSEmployeesByOccupationalSeries[[#This Row],[Male
Avg Salary]])+(E33*GSEmployeesByOccupationalSeries[[#This Row],[Female
Avg Salary]]))/GSEmployeesByOccupationalSeries[[#This Row],[Total Empl]]</f>
        <v>103322.91190476198</v>
      </c>
      <c r="H33" s="15">
        <v>105261.766666667</v>
      </c>
      <c r="I33" s="15">
        <v>99410.946996465995</v>
      </c>
      <c r="J33" s="11">
        <f>ROUND(GSEmployeesByOccupationalSeries[[#This Row],[Female
Avg Salary]]/GSEmployeesByOccupationalSeries[[#This Row],[Male
Avg Salary]],3)</f>
        <v>0.94399999999999995</v>
      </c>
      <c r="K33" s="16">
        <f>ROUND(GSEmployeesByOccupationalSeries[[#This Row],[% 
of Total Pop]]*J33,7)</f>
        <v>5.865E-4</v>
      </c>
    </row>
    <row r="34" spans="1:11" ht="15.6" x14ac:dyDescent="0.3">
      <c r="A34" s="6" t="s">
        <v>37</v>
      </c>
      <c r="B34" s="9">
        <f>GSEmployeesByOccupationalSeries[[#This Row],[Male Employees]]+GSEmployeesByOccupationalSeries[[#This Row],[Female Employees]]</f>
        <v>651</v>
      </c>
      <c r="C34" s="13">
        <f>GSEmployeesByOccupationalSeries[[#This Row],[Total Empl]]/$B$317</f>
        <v>4.7360541030524631E-4</v>
      </c>
      <c r="D34" s="9">
        <v>436</v>
      </c>
      <c r="E34" s="9">
        <v>215</v>
      </c>
      <c r="F34" s="11">
        <f>GSEmployeesByOccupationalSeries[[#This Row],[Female Employees]]/GSEmployeesByOccupationalSeries[[#This Row],[Total Empl]]</f>
        <v>0.33026113671274959</v>
      </c>
      <c r="G34" s="15">
        <f>((GSEmployeesByOccupationalSeries[[#This Row],[Male Employees]]*GSEmployeesByOccupationalSeries[[#This Row],[Male
Avg Salary]])+(E34*GSEmployeesByOccupationalSeries[[#This Row],[Female
Avg Salary]]))/GSEmployeesByOccupationalSeries[[#This Row],[Total Empl]]</f>
        <v>108505.86021505328</v>
      </c>
      <c r="H34" s="15">
        <v>109474.940366972</v>
      </c>
      <c r="I34" s="15">
        <v>106540.655813953</v>
      </c>
      <c r="J34" s="11">
        <f>ROUND(GSEmployeesByOccupationalSeries[[#This Row],[Female
Avg Salary]]/GSEmployeesByOccupationalSeries[[#This Row],[Male
Avg Salary]],3)</f>
        <v>0.97299999999999998</v>
      </c>
      <c r="K34" s="16">
        <f>ROUND(GSEmployeesByOccupationalSeries[[#This Row],[% 
of Total Pop]]*J34,7)</f>
        <v>4.6079999999999998E-4</v>
      </c>
    </row>
    <row r="35" spans="1:11" ht="15.6" x14ac:dyDescent="0.3">
      <c r="A35" s="6" t="s">
        <v>38</v>
      </c>
      <c r="B35" s="9">
        <f>GSEmployeesByOccupationalSeries[[#This Row],[Male Employees]]+GSEmployeesByOccupationalSeries[[#This Row],[Female Employees]]</f>
        <v>7819</v>
      </c>
      <c r="C35" s="13">
        <f>GSEmployeesByOccupationalSeries[[#This Row],[Total Empl]]/$B$317</f>
        <v>5.6883574549565609E-3</v>
      </c>
      <c r="D35" s="9">
        <v>2571</v>
      </c>
      <c r="E35" s="9">
        <v>5248</v>
      </c>
      <c r="F35" s="11">
        <f>GSEmployeesByOccupationalSeries[[#This Row],[Female Employees]]/GSEmployeesByOccupationalSeries[[#This Row],[Total Empl]]</f>
        <v>0.67118557360276254</v>
      </c>
      <c r="G35" s="15">
        <f>((GSEmployeesByOccupationalSeries[[#This Row],[Male Employees]]*GSEmployeesByOccupationalSeries[[#This Row],[Male
Avg Salary]])+(E35*GSEmployeesByOccupationalSeries[[#This Row],[Female
Avg Salary]]))/GSEmployeesByOccupationalSeries[[#This Row],[Total Empl]]</f>
        <v>120799.93773290105</v>
      </c>
      <c r="H35" s="15">
        <v>124057.96492595501</v>
      </c>
      <c r="I35" s="15">
        <v>119203.827231121</v>
      </c>
      <c r="J35" s="11">
        <f>ROUND(GSEmployeesByOccupationalSeries[[#This Row],[Female
Avg Salary]]/GSEmployeesByOccupationalSeries[[#This Row],[Male
Avg Salary]],3)</f>
        <v>0.96099999999999997</v>
      </c>
      <c r="K35" s="16">
        <f>ROUND(GSEmployeesByOccupationalSeries[[#This Row],[% 
of Total Pop]]*J35,7)</f>
        <v>5.4665E-3</v>
      </c>
    </row>
    <row r="36" spans="1:11" ht="15.6" x14ac:dyDescent="0.3">
      <c r="A36" s="6" t="s">
        <v>39</v>
      </c>
      <c r="B36" s="9">
        <f>GSEmployeesByOccupationalSeries[[#This Row],[Male Employees]]+GSEmployeesByOccupationalSeries[[#This Row],[Female Employees]]</f>
        <v>662</v>
      </c>
      <c r="C36" s="13">
        <f>GSEmployeesByOccupationalSeries[[#This Row],[Total Empl]]/$B$317</f>
        <v>4.8160795948091101E-4</v>
      </c>
      <c r="D36" s="9">
        <v>262</v>
      </c>
      <c r="E36" s="9">
        <v>400</v>
      </c>
      <c r="F36" s="11">
        <f>GSEmployeesByOccupationalSeries[[#This Row],[Female Employees]]/GSEmployeesByOccupationalSeries[[#This Row],[Total Empl]]</f>
        <v>0.60422960725075525</v>
      </c>
      <c r="G36" s="15">
        <f>((GSEmployeesByOccupationalSeries[[#This Row],[Male Employees]]*GSEmployeesByOccupationalSeries[[#This Row],[Male
Avg Salary]])+(E36*GSEmployeesByOccupationalSeries[[#This Row],[Female
Avg Salary]]))/GSEmployeesByOccupationalSeries[[#This Row],[Total Empl]]</f>
        <v>57447.332326284035</v>
      </c>
      <c r="H36" s="15">
        <v>57623.503816794</v>
      </c>
      <c r="I36" s="15">
        <v>57331.94</v>
      </c>
      <c r="J36" s="11">
        <f>ROUND(GSEmployeesByOccupationalSeries[[#This Row],[Female
Avg Salary]]/GSEmployeesByOccupationalSeries[[#This Row],[Male
Avg Salary]],3)</f>
        <v>0.995</v>
      </c>
      <c r="K36" s="16">
        <f>ROUND(GSEmployeesByOccupationalSeries[[#This Row],[% 
of Total Pop]]*J36,7)</f>
        <v>4.7919999999999999E-4</v>
      </c>
    </row>
    <row r="37" spans="1:11" ht="15.6" x14ac:dyDescent="0.3">
      <c r="A37" s="6" t="s">
        <v>40</v>
      </c>
      <c r="B37" s="9">
        <f>GSEmployeesByOccupationalSeries[[#This Row],[Male Employees]]+GSEmployeesByOccupationalSeries[[#This Row],[Female Employees]]</f>
        <v>19372</v>
      </c>
      <c r="C37" s="13">
        <f>GSEmployeesByOccupationalSeries[[#This Row],[Total Empl]]/$B$317</f>
        <v>1.4093216602816025E-2</v>
      </c>
      <c r="D37" s="9">
        <v>4250</v>
      </c>
      <c r="E37" s="9">
        <v>15122</v>
      </c>
      <c r="F37" s="11">
        <f>GSEmployeesByOccupationalSeries[[#This Row],[Female Employees]]/GSEmployeesByOccupationalSeries[[#This Row],[Total Empl]]</f>
        <v>0.7806111914102829</v>
      </c>
      <c r="G37" s="15">
        <f>((GSEmployeesByOccupationalSeries[[#This Row],[Male Employees]]*GSEmployeesByOccupationalSeries[[#This Row],[Male
Avg Salary]])+(E37*GSEmployeesByOccupationalSeries[[#This Row],[Female
Avg Salary]]))/GSEmployeesByOccupationalSeries[[#This Row],[Total Empl]]</f>
        <v>89405.591300088679</v>
      </c>
      <c r="H37" s="15">
        <v>89941.625058878999</v>
      </c>
      <c r="I37" s="15">
        <v>89254.940362722002</v>
      </c>
      <c r="J37" s="11">
        <f>ROUND(GSEmployeesByOccupationalSeries[[#This Row],[Female
Avg Salary]]/GSEmployeesByOccupationalSeries[[#This Row],[Male
Avg Salary]],3)</f>
        <v>0.99199999999999999</v>
      </c>
      <c r="K37" s="16">
        <f>ROUND(GSEmployeesByOccupationalSeries[[#This Row],[% 
of Total Pop]]*J37,7)</f>
        <v>1.39805E-2</v>
      </c>
    </row>
    <row r="38" spans="1:11" ht="15.6" x14ac:dyDescent="0.3">
      <c r="A38" s="6" t="s">
        <v>41</v>
      </c>
      <c r="B38" s="9">
        <f>GSEmployeesByOccupationalSeries[[#This Row],[Male Employees]]+GSEmployeesByOccupationalSeries[[#This Row],[Female Employees]]</f>
        <v>1093</v>
      </c>
      <c r="C38" s="13">
        <f>GSEmployeesByOccupationalSeries[[#This Row],[Total Empl]]/$B$317</f>
        <v>7.951623862728636E-4</v>
      </c>
      <c r="D38" s="9">
        <v>459</v>
      </c>
      <c r="E38" s="9">
        <v>634</v>
      </c>
      <c r="F38" s="11">
        <f>GSEmployeesByOccupationalSeries[[#This Row],[Female Employees]]/GSEmployeesByOccupationalSeries[[#This Row],[Total Empl]]</f>
        <v>0.58005489478499539</v>
      </c>
      <c r="G38" s="15">
        <f>((GSEmployeesByOccupationalSeries[[#This Row],[Male Employees]]*GSEmployeesByOccupationalSeries[[#This Row],[Male
Avg Salary]])+(E38*GSEmployeesByOccupationalSeries[[#This Row],[Female
Avg Salary]]))/GSEmployeesByOccupationalSeries[[#This Row],[Total Empl]]</f>
        <v>51322.345561081274</v>
      </c>
      <c r="H38" s="15">
        <v>51343.958605663996</v>
      </c>
      <c r="I38" s="15">
        <v>51306.698262243</v>
      </c>
      <c r="J38" s="11">
        <f>ROUND(GSEmployeesByOccupationalSeries[[#This Row],[Female
Avg Salary]]/GSEmployeesByOccupationalSeries[[#This Row],[Male
Avg Salary]],3)</f>
        <v>0.999</v>
      </c>
      <c r="K38" s="16">
        <f>ROUND(GSEmployeesByOccupationalSeries[[#This Row],[% 
of Total Pop]]*J38,7)</f>
        <v>7.9440000000000001E-4</v>
      </c>
    </row>
    <row r="39" spans="1:11" ht="15.6" x14ac:dyDescent="0.3">
      <c r="A39" s="6" t="s">
        <v>42</v>
      </c>
      <c r="B39" s="9">
        <f>GSEmployeesByOccupationalSeries[[#This Row],[Male Employees]]+GSEmployeesByOccupationalSeries[[#This Row],[Female Employees]]</f>
        <v>270</v>
      </c>
      <c r="C39" s="13">
        <f>GSEmployeesByOccupationalSeries[[#This Row],[Total Empl]]/$B$317</f>
        <v>1.9642620703904225E-4</v>
      </c>
      <c r="D39" s="9">
        <v>99</v>
      </c>
      <c r="E39" s="9">
        <v>171</v>
      </c>
      <c r="F39" s="11">
        <f>GSEmployeesByOccupationalSeries[[#This Row],[Female Employees]]/GSEmployeesByOccupationalSeries[[#This Row],[Total Empl]]</f>
        <v>0.6333333333333333</v>
      </c>
      <c r="G39" s="15">
        <f>((GSEmployeesByOccupationalSeries[[#This Row],[Male Employees]]*GSEmployeesByOccupationalSeries[[#This Row],[Male
Avg Salary]])+(E39*GSEmployeesByOccupationalSeries[[#This Row],[Female
Avg Salary]]))/GSEmployeesByOccupationalSeries[[#This Row],[Total Empl]]</f>
        <v>57296.055555555999</v>
      </c>
      <c r="H39" s="15">
        <v>56659.555555555999</v>
      </c>
      <c r="I39" s="15">
        <v>57664.555555555999</v>
      </c>
      <c r="J39" s="11">
        <f>ROUND(GSEmployeesByOccupationalSeries[[#This Row],[Female
Avg Salary]]/GSEmployeesByOccupationalSeries[[#This Row],[Male
Avg Salary]],3)</f>
        <v>1.018</v>
      </c>
      <c r="K39" s="16">
        <f>ROUND(GSEmployeesByOccupationalSeries[[#This Row],[% 
of Total Pop]]*J39,7)</f>
        <v>2.0000000000000001E-4</v>
      </c>
    </row>
    <row r="40" spans="1:11" ht="15.6" x14ac:dyDescent="0.3">
      <c r="A40" s="6" t="s">
        <v>43</v>
      </c>
      <c r="B40" s="9">
        <f>GSEmployeesByOccupationalSeries[[#This Row],[Male Employees]]+GSEmployeesByOccupationalSeries[[#This Row],[Female Employees]]</f>
        <v>935</v>
      </c>
      <c r="C40" s="13">
        <f>GSEmployeesByOccupationalSeries[[#This Row],[Total Empl]]/$B$317</f>
        <v>6.8021667993149813E-4</v>
      </c>
      <c r="D40" s="9">
        <v>701</v>
      </c>
      <c r="E40" s="9">
        <v>234</v>
      </c>
      <c r="F40" s="11">
        <f>GSEmployeesByOccupationalSeries[[#This Row],[Female Employees]]/GSEmployeesByOccupationalSeries[[#This Row],[Total Empl]]</f>
        <v>0.25026737967914436</v>
      </c>
      <c r="G40" s="15">
        <f>((GSEmployeesByOccupationalSeries[[#This Row],[Male Employees]]*GSEmployeesByOccupationalSeries[[#This Row],[Male
Avg Salary]])+(E40*GSEmployeesByOccupationalSeries[[#This Row],[Female
Avg Salary]]))/GSEmployeesByOccupationalSeries[[#This Row],[Total Empl]]</f>
        <v>68383.618181818281</v>
      </c>
      <c r="H40" s="15">
        <v>69634.261055634997</v>
      </c>
      <c r="I40" s="15">
        <v>64637.034188033998</v>
      </c>
      <c r="J40" s="11">
        <f>ROUND(GSEmployeesByOccupationalSeries[[#This Row],[Female
Avg Salary]]/GSEmployeesByOccupationalSeries[[#This Row],[Male
Avg Salary]],3)</f>
        <v>0.92800000000000005</v>
      </c>
      <c r="K40" s="16">
        <f>ROUND(GSEmployeesByOccupationalSeries[[#This Row],[% 
of Total Pop]]*J40,7)</f>
        <v>6.3119999999999995E-4</v>
      </c>
    </row>
    <row r="41" spans="1:11" ht="15.6" x14ac:dyDescent="0.3">
      <c r="A41" s="6" t="s">
        <v>44</v>
      </c>
      <c r="B41" s="9">
        <f>GSEmployeesByOccupationalSeries[[#This Row],[Male Employees]]+GSEmployeesByOccupationalSeries[[#This Row],[Female Employees]]</f>
        <v>392</v>
      </c>
      <c r="C41" s="13">
        <f>GSEmployeesByOccupationalSeries[[#This Row],[Total Empl]]/$B$317</f>
        <v>2.8518175244186876E-4</v>
      </c>
      <c r="D41" s="9">
        <v>232</v>
      </c>
      <c r="E41" s="9">
        <v>160</v>
      </c>
      <c r="F41" s="11">
        <f>GSEmployeesByOccupationalSeries[[#This Row],[Female Employees]]/GSEmployeesByOccupationalSeries[[#This Row],[Total Empl]]</f>
        <v>0.40816326530612246</v>
      </c>
      <c r="G41" s="15">
        <f>((GSEmployeesByOccupationalSeries[[#This Row],[Male Employees]]*GSEmployeesByOccupationalSeries[[#This Row],[Male
Avg Salary]])+(E41*GSEmployeesByOccupationalSeries[[#This Row],[Female
Avg Salary]]))/GSEmployeesByOccupationalSeries[[#This Row],[Total Empl]]</f>
        <v>45616.993534206325</v>
      </c>
      <c r="H41" s="15">
        <v>46145.633620690001</v>
      </c>
      <c r="I41" s="15">
        <v>44850.465408805001</v>
      </c>
      <c r="J41" s="11">
        <f>ROUND(GSEmployeesByOccupationalSeries[[#This Row],[Female
Avg Salary]]/GSEmployeesByOccupationalSeries[[#This Row],[Male
Avg Salary]],3)</f>
        <v>0.97199999999999998</v>
      </c>
      <c r="K41" s="16">
        <f>ROUND(GSEmployeesByOccupationalSeries[[#This Row],[% 
of Total Pop]]*J41,7)</f>
        <v>2.7720000000000002E-4</v>
      </c>
    </row>
    <row r="42" spans="1:11" ht="15.6" x14ac:dyDescent="0.3">
      <c r="A42" s="6" t="s">
        <v>46</v>
      </c>
      <c r="B42" s="9">
        <f>GSEmployeesByOccupationalSeries[[#This Row],[Male Employees]]+GSEmployeesByOccupationalSeries[[#This Row],[Female Employees]]</f>
        <v>1307</v>
      </c>
      <c r="C42" s="13">
        <f>GSEmployeesByOccupationalSeries[[#This Row],[Total Empl]]/$B$317</f>
        <v>9.5084834296306747E-4</v>
      </c>
      <c r="D42" s="9">
        <v>641</v>
      </c>
      <c r="E42" s="9">
        <v>666</v>
      </c>
      <c r="F42" s="11">
        <f>GSEmployeesByOccupationalSeries[[#This Row],[Female Employees]]/GSEmployeesByOccupationalSeries[[#This Row],[Total Empl]]</f>
        <v>0.50956388676358066</v>
      </c>
      <c r="G42" s="15">
        <f>((GSEmployeesByOccupationalSeries[[#This Row],[Male Employees]]*GSEmployeesByOccupationalSeries[[#This Row],[Male
Avg Salary]])+(E42*GSEmployeesByOccupationalSeries[[#This Row],[Female
Avg Salary]]))/GSEmployeesByOccupationalSeries[[#This Row],[Total Empl]]</f>
        <v>85200.938791124616</v>
      </c>
      <c r="H42" s="15">
        <v>87530.009360373995</v>
      </c>
      <c r="I42" s="15">
        <v>82959.295795796002</v>
      </c>
      <c r="J42" s="11">
        <f>ROUND(GSEmployeesByOccupationalSeries[[#This Row],[Female
Avg Salary]]/GSEmployeesByOccupationalSeries[[#This Row],[Male
Avg Salary]],3)</f>
        <v>0.94799999999999995</v>
      </c>
      <c r="K42" s="16">
        <f>ROUND(GSEmployeesByOccupationalSeries[[#This Row],[% 
of Total Pop]]*J42,7)</f>
        <v>9.0140000000000001E-4</v>
      </c>
    </row>
    <row r="43" spans="1:11" ht="15.6" x14ac:dyDescent="0.3">
      <c r="A43" s="6" t="s">
        <v>47</v>
      </c>
      <c r="B43" s="9">
        <f>GSEmployeesByOccupationalSeries[[#This Row],[Male Employees]]+GSEmployeesByOccupationalSeries[[#This Row],[Female Employees]]</f>
        <v>30984</v>
      </c>
      <c r="C43" s="13">
        <f>GSEmployeesByOccupationalSeries[[#This Row],[Total Empl]]/$B$317</f>
        <v>2.2540998514435872E-2</v>
      </c>
      <c r="D43" s="9">
        <v>9862</v>
      </c>
      <c r="E43" s="9">
        <v>21122</v>
      </c>
      <c r="F43" s="11">
        <f>GSEmployeesByOccupationalSeries[[#This Row],[Female Employees]]/GSEmployeesByOccupationalSeries[[#This Row],[Total Empl]]</f>
        <v>0.68170668732248907</v>
      </c>
      <c r="G43" s="15">
        <f>((GSEmployeesByOccupationalSeries[[#This Row],[Male Employees]]*GSEmployeesByOccupationalSeries[[#This Row],[Male
Avg Salary]])+(E43*GSEmployeesByOccupationalSeries[[#This Row],[Female
Avg Salary]]))/GSEmployeesByOccupationalSeries[[#This Row],[Total Empl]]</f>
        <v>95804.453634967067</v>
      </c>
      <c r="H43" s="15">
        <v>95373.524457072999</v>
      </c>
      <c r="I43" s="15">
        <v>96005.657287669994</v>
      </c>
      <c r="J43" s="11">
        <f>ROUND(GSEmployeesByOccupationalSeries[[#This Row],[Female
Avg Salary]]/GSEmployeesByOccupationalSeries[[#This Row],[Male
Avg Salary]],3)</f>
        <v>1.0069999999999999</v>
      </c>
      <c r="K43" s="16">
        <f>ROUND(GSEmployeesByOccupationalSeries[[#This Row],[% 
of Total Pop]]*J43,7)</f>
        <v>2.2698800000000002E-2</v>
      </c>
    </row>
    <row r="44" spans="1:11" ht="15.6" x14ac:dyDescent="0.3">
      <c r="A44" s="6" t="s">
        <v>48</v>
      </c>
      <c r="B44" s="9">
        <f>GSEmployeesByOccupationalSeries[[#This Row],[Male Employees]]+GSEmployeesByOccupationalSeries[[#This Row],[Female Employees]]</f>
        <v>7600</v>
      </c>
      <c r="C44" s="13">
        <f>GSEmployeesByOccupationalSeries[[#This Row],[Total Empl]]/$B$317</f>
        <v>5.5290339759137821E-3</v>
      </c>
      <c r="D44" s="9">
        <v>2807</v>
      </c>
      <c r="E44" s="9">
        <v>4793</v>
      </c>
      <c r="F44" s="11">
        <f>GSEmployeesByOccupationalSeries[[#This Row],[Female Employees]]/GSEmployeesByOccupationalSeries[[#This Row],[Total Empl]]</f>
        <v>0.63065789473684208</v>
      </c>
      <c r="G44" s="15">
        <f>((GSEmployeesByOccupationalSeries[[#This Row],[Male Employees]]*GSEmployeesByOccupationalSeries[[#This Row],[Male
Avg Salary]])+(E44*GSEmployeesByOccupationalSeries[[#This Row],[Female
Avg Salary]]))/GSEmployeesByOccupationalSeries[[#This Row],[Total Empl]]</f>
        <v>49981.516109517986</v>
      </c>
      <c r="H44" s="15">
        <v>50434.699714693001</v>
      </c>
      <c r="I44" s="15">
        <v>49716.111064718003</v>
      </c>
      <c r="J44" s="11">
        <f>ROUND(GSEmployeesByOccupationalSeries[[#This Row],[Female
Avg Salary]]/GSEmployeesByOccupationalSeries[[#This Row],[Male
Avg Salary]],3)</f>
        <v>0.98599999999999999</v>
      </c>
      <c r="K44" s="16">
        <f>ROUND(GSEmployeesByOccupationalSeries[[#This Row],[% 
of Total Pop]]*J44,7)</f>
        <v>5.4516E-3</v>
      </c>
    </row>
    <row r="45" spans="1:11" ht="15.6" x14ac:dyDescent="0.3">
      <c r="A45" s="6" t="s">
        <v>49</v>
      </c>
      <c r="B45" s="9">
        <f>GSEmployeesByOccupationalSeries[[#This Row],[Male Employees]]+GSEmployeesByOccupationalSeries[[#This Row],[Female Employees]]</f>
        <v>144</v>
      </c>
      <c r="C45" s="13">
        <f>GSEmployeesByOccupationalSeries[[#This Row],[Total Empl]]/$B$317</f>
        <v>1.0476064375415586E-4</v>
      </c>
      <c r="D45" s="9">
        <v>92</v>
      </c>
      <c r="E45" s="9">
        <v>52</v>
      </c>
      <c r="F45" s="11">
        <f>GSEmployeesByOccupationalSeries[[#This Row],[Female Employees]]/GSEmployeesByOccupationalSeries[[#This Row],[Total Empl]]</f>
        <v>0.3611111111111111</v>
      </c>
      <c r="G45" s="15">
        <f>((GSEmployeesByOccupationalSeries[[#This Row],[Male Employees]]*GSEmployeesByOccupationalSeries[[#This Row],[Male
Avg Salary]])+(E45*GSEmployeesByOccupationalSeries[[#This Row],[Female
Avg Salary]]))/GSEmployeesByOccupationalSeries[[#This Row],[Total Empl]]</f>
        <v>141234.00000000015</v>
      </c>
      <c r="H45" s="15">
        <v>141464.98913043499</v>
      </c>
      <c r="I45" s="15">
        <v>140825.32692307699</v>
      </c>
      <c r="J45" s="11">
        <f>ROUND(GSEmployeesByOccupationalSeries[[#This Row],[Female
Avg Salary]]/GSEmployeesByOccupationalSeries[[#This Row],[Male
Avg Salary]],3)</f>
        <v>0.995</v>
      </c>
      <c r="K45" s="16">
        <f>ROUND(GSEmployeesByOccupationalSeries[[#This Row],[% 
of Total Pop]]*J45,7)</f>
        <v>1.042E-4</v>
      </c>
    </row>
    <row r="46" spans="1:11" ht="15.6" x14ac:dyDescent="0.3">
      <c r="A46" s="6" t="s">
        <v>50</v>
      </c>
      <c r="B46" s="9">
        <f>GSEmployeesByOccupationalSeries[[#This Row],[Male Employees]]+GSEmployeesByOccupationalSeries[[#This Row],[Female Employees]]</f>
        <v>206</v>
      </c>
      <c r="C46" s="13">
        <f>GSEmployeesByOccupationalSeries[[#This Row],[Total Empl]]/$B$317</f>
        <v>1.4986592092608409E-4</v>
      </c>
      <c r="D46" s="9">
        <v>76</v>
      </c>
      <c r="E46" s="9">
        <v>130</v>
      </c>
      <c r="F46" s="11">
        <f>GSEmployeesByOccupationalSeries[[#This Row],[Female Employees]]/GSEmployeesByOccupationalSeries[[#This Row],[Total Empl]]</f>
        <v>0.6310679611650486</v>
      </c>
      <c r="G46" s="15">
        <f>((GSEmployeesByOccupationalSeries[[#This Row],[Male Employees]]*GSEmployeesByOccupationalSeries[[#This Row],[Male
Avg Salary]])+(E46*GSEmployeesByOccupationalSeries[[#This Row],[Female
Avg Salary]]))/GSEmployeesByOccupationalSeries[[#This Row],[Total Empl]]</f>
        <v>130476.76699029079</v>
      </c>
      <c r="H46" s="15">
        <v>125844.026315789</v>
      </c>
      <c r="I46" s="15">
        <v>133185.13846153801</v>
      </c>
      <c r="J46" s="11">
        <f>ROUND(GSEmployeesByOccupationalSeries[[#This Row],[Female
Avg Salary]]/GSEmployeesByOccupationalSeries[[#This Row],[Male
Avg Salary]],3)</f>
        <v>1.0580000000000001</v>
      </c>
      <c r="K46" s="16">
        <f>ROUND(GSEmployeesByOccupationalSeries[[#This Row],[% 
of Total Pop]]*J46,7)</f>
        <v>1.5860000000000001E-4</v>
      </c>
    </row>
    <row r="47" spans="1:11" ht="15.6" x14ac:dyDescent="0.3">
      <c r="A47" s="6" t="s">
        <v>51</v>
      </c>
      <c r="B47" s="9">
        <f>GSEmployeesByOccupationalSeries[[#This Row],[Male Employees]]+GSEmployeesByOccupationalSeries[[#This Row],[Female Employees]]</f>
        <v>2415</v>
      </c>
      <c r="C47" s="13">
        <f>GSEmployeesByOccupationalSeries[[#This Row],[Total Empl]]/$B$317</f>
        <v>1.7569232962936557E-3</v>
      </c>
      <c r="D47" s="9">
        <v>854</v>
      </c>
      <c r="E47" s="9">
        <v>1561</v>
      </c>
      <c r="F47" s="11">
        <f>GSEmployeesByOccupationalSeries[[#This Row],[Female Employees]]/GSEmployeesByOccupationalSeries[[#This Row],[Total Empl]]</f>
        <v>0.6463768115942029</v>
      </c>
      <c r="G47" s="15">
        <f>((GSEmployeesByOccupationalSeries[[#This Row],[Male Employees]]*GSEmployeesByOccupationalSeries[[#This Row],[Male
Avg Salary]])+(E47*GSEmployeesByOccupationalSeries[[#This Row],[Female
Avg Salary]]))/GSEmployeesByOccupationalSeries[[#This Row],[Total Empl]]</f>
        <v>110873.81588693144</v>
      </c>
      <c r="H47" s="15">
        <v>109120.366940211</v>
      </c>
      <c r="I47" s="15">
        <v>111833.101857783</v>
      </c>
      <c r="J47" s="11">
        <f>ROUND(GSEmployeesByOccupationalSeries[[#This Row],[Female
Avg Salary]]/GSEmployeesByOccupationalSeries[[#This Row],[Male
Avg Salary]],3)</f>
        <v>1.0249999999999999</v>
      </c>
      <c r="K47" s="16">
        <f>ROUND(GSEmployeesByOccupationalSeries[[#This Row],[% 
of Total Pop]]*J47,7)</f>
        <v>1.8008E-3</v>
      </c>
    </row>
    <row r="48" spans="1:11" ht="15.6" x14ac:dyDescent="0.3">
      <c r="A48" s="6" t="s">
        <v>52</v>
      </c>
      <c r="B48" s="9">
        <f>GSEmployeesByOccupationalSeries[[#This Row],[Male Employees]]+GSEmployeesByOccupationalSeries[[#This Row],[Female Employees]]</f>
        <v>78120</v>
      </c>
      <c r="C48" s="13">
        <f>GSEmployeesByOccupationalSeries[[#This Row],[Total Empl]]/$B$317</f>
        <v>5.6832649236629562E-2</v>
      </c>
      <c r="D48" s="9">
        <v>37572</v>
      </c>
      <c r="E48" s="9">
        <v>40548</v>
      </c>
      <c r="F48" s="11">
        <f>GSEmployeesByOccupationalSeries[[#This Row],[Female Employees]]/GSEmployeesByOccupationalSeries[[#This Row],[Total Empl]]</f>
        <v>0.51904761904761909</v>
      </c>
      <c r="G48" s="15">
        <f>((GSEmployeesByOccupationalSeries[[#This Row],[Male Employees]]*GSEmployeesByOccupationalSeries[[#This Row],[Male
Avg Salary]])+(E48*GSEmployeesByOccupationalSeries[[#This Row],[Female
Avg Salary]]))/GSEmployeesByOccupationalSeries[[#This Row],[Total Empl]]</f>
        <v>100810.80176940319</v>
      </c>
      <c r="H48" s="15">
        <v>103024.75300852</v>
      </c>
      <c r="I48" s="15">
        <v>98759.342364349999</v>
      </c>
      <c r="J48" s="11">
        <f>ROUND(GSEmployeesByOccupationalSeries[[#This Row],[Female
Avg Salary]]/GSEmployeesByOccupationalSeries[[#This Row],[Male
Avg Salary]],3)</f>
        <v>0.95899999999999996</v>
      </c>
      <c r="K48" s="16">
        <f>ROUND(GSEmployeesByOccupationalSeries[[#This Row],[% 
of Total Pop]]*J48,7)</f>
        <v>5.4502500000000002E-2</v>
      </c>
    </row>
    <row r="49" spans="1:11" ht="15.6" x14ac:dyDescent="0.3">
      <c r="A49" s="6" t="s">
        <v>53</v>
      </c>
      <c r="B49" s="9">
        <f>GSEmployeesByOccupationalSeries[[#This Row],[Male Employees]]+GSEmployeesByOccupationalSeries[[#This Row],[Female Employees]]</f>
        <v>32500</v>
      </c>
      <c r="C49" s="13">
        <f>GSEmployeesByOccupationalSeries[[#This Row],[Total Empl]]/$B$317</f>
        <v>2.3643895291736567E-2</v>
      </c>
      <c r="D49" s="9">
        <v>9758</v>
      </c>
      <c r="E49" s="9">
        <v>22742</v>
      </c>
      <c r="F49" s="11">
        <f>GSEmployeesByOccupationalSeries[[#This Row],[Female Employees]]/GSEmployeesByOccupationalSeries[[#This Row],[Total Empl]]</f>
        <v>0.69975384615384617</v>
      </c>
      <c r="G49" s="15">
        <f>((GSEmployeesByOccupationalSeries[[#This Row],[Male Employees]]*GSEmployeesByOccupationalSeries[[#This Row],[Male
Avg Salary]])+(E49*GSEmployeesByOccupationalSeries[[#This Row],[Female
Avg Salary]]))/GSEmployeesByOccupationalSeries[[#This Row],[Total Empl]]</f>
        <v>51316.946372545899</v>
      </c>
      <c r="H49" s="15">
        <v>50744.194703890003</v>
      </c>
      <c r="I49" s="15">
        <v>51562.699199155002</v>
      </c>
      <c r="J49" s="11">
        <f>ROUND(GSEmployeesByOccupationalSeries[[#This Row],[Female
Avg Salary]]/GSEmployeesByOccupationalSeries[[#This Row],[Male
Avg Salary]],3)</f>
        <v>1.016</v>
      </c>
      <c r="K49" s="16">
        <f>ROUND(GSEmployeesByOccupationalSeries[[#This Row],[% 
of Total Pop]]*J49,7)</f>
        <v>2.40222E-2</v>
      </c>
    </row>
    <row r="50" spans="1:11" ht="15.6" x14ac:dyDescent="0.3">
      <c r="A50" s="6" t="s">
        <v>54</v>
      </c>
      <c r="B50" s="9">
        <f>GSEmployeesByOccupationalSeries[[#This Row],[Male Employees]]+GSEmployeesByOccupationalSeries[[#This Row],[Female Employees]]</f>
        <v>389</v>
      </c>
      <c r="C50" s="13">
        <f>GSEmployeesByOccupationalSeries[[#This Row],[Total Empl]]/$B$317</f>
        <v>2.8299923903032383E-4</v>
      </c>
      <c r="D50" s="9">
        <v>154</v>
      </c>
      <c r="E50" s="9">
        <v>235</v>
      </c>
      <c r="F50" s="11">
        <f>GSEmployeesByOccupationalSeries[[#This Row],[Female Employees]]/GSEmployeesByOccupationalSeries[[#This Row],[Total Empl]]</f>
        <v>0.60411311053984573</v>
      </c>
      <c r="G50" s="15">
        <f>((GSEmployeesByOccupationalSeries[[#This Row],[Male Employees]]*GSEmployeesByOccupationalSeries[[#This Row],[Male
Avg Salary]])+(E50*GSEmployeesByOccupationalSeries[[#This Row],[Female
Avg Salary]]))/GSEmployeesByOccupationalSeries[[#This Row],[Total Empl]]</f>
        <v>40518.601542416109</v>
      </c>
      <c r="H50" s="15">
        <v>40138.227272727003</v>
      </c>
      <c r="I50" s="15">
        <v>40767.868085105998</v>
      </c>
      <c r="J50" s="11">
        <f>ROUND(GSEmployeesByOccupationalSeries[[#This Row],[Female
Avg Salary]]/GSEmployeesByOccupationalSeries[[#This Row],[Male
Avg Salary]],3)</f>
        <v>1.016</v>
      </c>
      <c r="K50" s="16">
        <f>ROUND(GSEmployeesByOccupationalSeries[[#This Row],[% 
of Total Pop]]*J50,7)</f>
        <v>2.875E-4</v>
      </c>
    </row>
    <row r="51" spans="1:11" ht="15.6" x14ac:dyDescent="0.3">
      <c r="A51" s="6" t="s">
        <v>55</v>
      </c>
      <c r="B51" s="9">
        <f>GSEmployeesByOccupationalSeries[[#This Row],[Male Employees]]+GSEmployeesByOccupationalSeries[[#This Row],[Female Employees]]</f>
        <v>2166</v>
      </c>
      <c r="C51" s="13">
        <f>GSEmployeesByOccupationalSeries[[#This Row],[Total Empl]]/$B$317</f>
        <v>1.5757746831354278E-3</v>
      </c>
      <c r="D51" s="9">
        <v>1163</v>
      </c>
      <c r="E51" s="9">
        <v>1003</v>
      </c>
      <c r="F51" s="11">
        <f>GSEmployeesByOccupationalSeries[[#This Row],[Female Employees]]/GSEmployeesByOccupationalSeries[[#This Row],[Total Empl]]</f>
        <v>0.46306555863342569</v>
      </c>
      <c r="G51" s="15">
        <f>((GSEmployeesByOccupationalSeries[[#This Row],[Male Employees]]*GSEmployeesByOccupationalSeries[[#This Row],[Male
Avg Salary]])+(E51*GSEmployeesByOccupationalSeries[[#This Row],[Female
Avg Salary]]))/GSEmployeesByOccupationalSeries[[#This Row],[Total Empl]]</f>
        <v>43745.14251000779</v>
      </c>
      <c r="H51" s="15">
        <v>44282.410146173999</v>
      </c>
      <c r="I51" s="15">
        <v>43122.169169168999</v>
      </c>
      <c r="J51" s="11">
        <f>ROUND(GSEmployeesByOccupationalSeries[[#This Row],[Female
Avg Salary]]/GSEmployeesByOccupationalSeries[[#This Row],[Male
Avg Salary]],3)</f>
        <v>0.97399999999999998</v>
      </c>
      <c r="K51" s="16">
        <f>ROUND(GSEmployeesByOccupationalSeries[[#This Row],[% 
of Total Pop]]*J51,7)</f>
        <v>1.5348E-3</v>
      </c>
    </row>
    <row r="52" spans="1:11" ht="15.6" x14ac:dyDescent="0.3">
      <c r="A52" s="6" t="s">
        <v>56</v>
      </c>
      <c r="B52" s="9">
        <f>GSEmployeesByOccupationalSeries[[#This Row],[Male Employees]]+GSEmployeesByOccupationalSeries[[#This Row],[Female Employees]]</f>
        <v>2405</v>
      </c>
      <c r="C52" s="13">
        <f>GSEmployeesByOccupationalSeries[[#This Row],[Total Empl]]/$B$317</f>
        <v>1.749648251588506E-3</v>
      </c>
      <c r="D52" s="9">
        <v>788</v>
      </c>
      <c r="E52" s="9">
        <v>1617</v>
      </c>
      <c r="F52" s="11">
        <f>GSEmployeesByOccupationalSeries[[#This Row],[Female Employees]]/GSEmployeesByOccupationalSeries[[#This Row],[Total Empl]]</f>
        <v>0.67234927234927233</v>
      </c>
      <c r="G52" s="15">
        <f>((GSEmployeesByOccupationalSeries[[#This Row],[Male Employees]]*GSEmployeesByOccupationalSeries[[#This Row],[Male
Avg Salary]])+(E52*GSEmployeesByOccupationalSeries[[#This Row],[Female
Avg Salary]]))/GSEmployeesByOccupationalSeries[[#This Row],[Total Empl]]</f>
        <v>103240.35800415785</v>
      </c>
      <c r="H52" s="15">
        <v>104446.842639594</v>
      </c>
      <c r="I52" s="15">
        <v>102652.411255411</v>
      </c>
      <c r="J52" s="11">
        <f>ROUND(GSEmployeesByOccupationalSeries[[#This Row],[Female
Avg Salary]]/GSEmployeesByOccupationalSeries[[#This Row],[Male
Avg Salary]],3)</f>
        <v>0.98299999999999998</v>
      </c>
      <c r="K52" s="16">
        <f>ROUND(GSEmployeesByOccupationalSeries[[#This Row],[% 
of Total Pop]]*J52,7)</f>
        <v>1.7198999999999999E-3</v>
      </c>
    </row>
    <row r="53" spans="1:11" ht="15.6" x14ac:dyDescent="0.3">
      <c r="A53" s="6" t="s">
        <v>59</v>
      </c>
      <c r="B53" s="9">
        <f>GSEmployeesByOccupationalSeries[[#This Row],[Male Employees]]+GSEmployeesByOccupationalSeries[[#This Row],[Female Employees]]</f>
        <v>1035</v>
      </c>
      <c r="C53" s="13">
        <f>GSEmployeesByOccupationalSeries[[#This Row],[Total Empl]]/$B$317</f>
        <v>7.529671269829953E-4</v>
      </c>
      <c r="D53" s="9">
        <v>402</v>
      </c>
      <c r="E53" s="9">
        <v>633</v>
      </c>
      <c r="F53" s="11">
        <f>GSEmployeesByOccupationalSeries[[#This Row],[Female Employees]]/GSEmployeesByOccupationalSeries[[#This Row],[Total Empl]]</f>
        <v>0.61159420289855071</v>
      </c>
      <c r="G53" s="15">
        <f>((GSEmployeesByOccupationalSeries[[#This Row],[Male Employees]]*GSEmployeesByOccupationalSeries[[#This Row],[Male
Avg Salary]])+(E53*GSEmployeesByOccupationalSeries[[#This Row],[Female
Avg Salary]]))/GSEmployeesByOccupationalSeries[[#This Row],[Total Empl]]</f>
        <v>97809.536253568862</v>
      </c>
      <c r="H53" s="15">
        <v>98815.022443890004</v>
      </c>
      <c r="I53" s="15">
        <v>97170.981042654006</v>
      </c>
      <c r="J53" s="11">
        <f>ROUND(GSEmployeesByOccupationalSeries[[#This Row],[Female
Avg Salary]]/GSEmployeesByOccupationalSeries[[#This Row],[Male
Avg Salary]],3)</f>
        <v>0.98299999999999998</v>
      </c>
      <c r="K53" s="16">
        <f>ROUND(GSEmployeesByOccupationalSeries[[#This Row],[% 
of Total Pop]]*J53,7)</f>
        <v>7.4019999999999999E-4</v>
      </c>
    </row>
    <row r="54" spans="1:11" ht="15.6" x14ac:dyDescent="0.3">
      <c r="A54" s="6" t="s">
        <v>57</v>
      </c>
      <c r="B54" s="9">
        <f>GSEmployeesByOccupationalSeries[[#This Row],[Male Employees]]+GSEmployeesByOccupationalSeries[[#This Row],[Female Employees]]</f>
        <v>100</v>
      </c>
      <c r="C54" s="13">
        <f>GSEmployeesByOccupationalSeries[[#This Row],[Total Empl]]/$B$317</f>
        <v>7.2750447051497132E-5</v>
      </c>
      <c r="D54" s="9">
        <v>29</v>
      </c>
      <c r="E54" s="9">
        <v>71</v>
      </c>
      <c r="F54" s="11">
        <f>GSEmployeesByOccupationalSeries[[#This Row],[Female Employees]]/GSEmployeesByOccupationalSeries[[#This Row],[Total Empl]]</f>
        <v>0.71</v>
      </c>
      <c r="G54" s="15">
        <f>((GSEmployeesByOccupationalSeries[[#This Row],[Male Employees]]*GSEmployeesByOccupationalSeries[[#This Row],[Male
Avg Salary]])+(E54*GSEmployeesByOccupationalSeries[[#This Row],[Female
Avg Salary]]))/GSEmployeesByOccupationalSeries[[#This Row],[Total Empl]]</f>
        <v>73517.920000000071</v>
      </c>
      <c r="H54" s="15">
        <v>70228.241379309999</v>
      </c>
      <c r="I54" s="15">
        <v>74861.591549296005</v>
      </c>
      <c r="J54" s="11">
        <f>ROUND(GSEmployeesByOccupationalSeries[[#This Row],[Female
Avg Salary]]/GSEmployeesByOccupationalSeries[[#This Row],[Male
Avg Salary]],3)</f>
        <v>1.0660000000000001</v>
      </c>
      <c r="K54" s="16">
        <f>ROUND(GSEmployeesByOccupationalSeries[[#This Row],[% 
of Total Pop]]*J54,7)</f>
        <v>7.7600000000000002E-5</v>
      </c>
    </row>
    <row r="55" spans="1:11" ht="15.6" x14ac:dyDescent="0.3">
      <c r="A55" s="6" t="s">
        <v>58</v>
      </c>
      <c r="B55" s="9">
        <f>GSEmployeesByOccupationalSeries[[#This Row],[Male Employees]]+GSEmployeesByOccupationalSeries[[#This Row],[Female Employees]]</f>
        <v>7702</v>
      </c>
      <c r="C55" s="13">
        <f>GSEmployeesByOccupationalSeries[[#This Row],[Total Empl]]/$B$317</f>
        <v>5.6032394319063088E-3</v>
      </c>
      <c r="D55" s="9">
        <v>766</v>
      </c>
      <c r="E55" s="9">
        <v>6936</v>
      </c>
      <c r="F55" s="11">
        <f>GSEmployeesByOccupationalSeries[[#This Row],[Female Employees]]/GSEmployeesByOccupationalSeries[[#This Row],[Total Empl]]</f>
        <v>0.9005453129057388</v>
      </c>
      <c r="G55" s="15">
        <f>((GSEmployeesByOccupationalSeries[[#This Row],[Male Employees]]*GSEmployeesByOccupationalSeries[[#This Row],[Male
Avg Salary]])+(E55*GSEmployeesByOccupationalSeries[[#This Row],[Female
Avg Salary]]))/GSEmployeesByOccupationalSeries[[#This Row],[Total Empl]]</f>
        <v>56303.304984371847</v>
      </c>
      <c r="H55" s="15">
        <v>53579.980366491996</v>
      </c>
      <c r="I55" s="15">
        <v>56604.064306357999</v>
      </c>
      <c r="J55" s="11">
        <f>ROUND(GSEmployeesByOccupationalSeries[[#This Row],[Female
Avg Salary]]/GSEmployeesByOccupationalSeries[[#This Row],[Male
Avg Salary]],3)</f>
        <v>1.056</v>
      </c>
      <c r="K55" s="16">
        <f>ROUND(GSEmployeesByOccupationalSeries[[#This Row],[% 
of Total Pop]]*J55,7)</f>
        <v>5.9170000000000004E-3</v>
      </c>
    </row>
    <row r="56" spans="1:11" ht="15.6" x14ac:dyDescent="0.3">
      <c r="A56" s="6" t="s">
        <v>60</v>
      </c>
      <c r="B56" s="9">
        <f>GSEmployeesByOccupationalSeries[[#This Row],[Male Employees]]+GSEmployeesByOccupationalSeries[[#This Row],[Female Employees]]</f>
        <v>1353</v>
      </c>
      <c r="C56" s="13">
        <f>GSEmployeesByOccupationalSeries[[#This Row],[Total Empl]]/$B$317</f>
        <v>9.8431354860675628E-4</v>
      </c>
      <c r="D56" s="9">
        <v>315</v>
      </c>
      <c r="E56" s="9">
        <v>1038</v>
      </c>
      <c r="F56" s="11">
        <f>GSEmployeesByOccupationalSeries[[#This Row],[Female Employees]]/GSEmployeesByOccupationalSeries[[#This Row],[Total Empl]]</f>
        <v>0.76718403547671843</v>
      </c>
      <c r="G56" s="15">
        <f>((GSEmployeesByOccupationalSeries[[#This Row],[Male Employees]]*GSEmployeesByOccupationalSeries[[#This Row],[Male
Avg Salary]])+(E56*GSEmployeesByOccupationalSeries[[#This Row],[Female
Avg Salary]]))/GSEmployeesByOccupationalSeries[[#This Row],[Total Empl]]</f>
        <v>47271.565152510855</v>
      </c>
      <c r="H56" s="15">
        <v>48235.859424920003</v>
      </c>
      <c r="I56" s="15">
        <v>46978.932497588998</v>
      </c>
      <c r="J56" s="11">
        <f>ROUND(GSEmployeesByOccupationalSeries[[#This Row],[Female
Avg Salary]]/GSEmployeesByOccupationalSeries[[#This Row],[Male
Avg Salary]],3)</f>
        <v>0.97399999999999998</v>
      </c>
      <c r="K56" s="16">
        <f>ROUND(GSEmployeesByOccupationalSeries[[#This Row],[% 
of Total Pop]]*J56,7)</f>
        <v>9.5870000000000005E-4</v>
      </c>
    </row>
    <row r="57" spans="1:11" ht="15.6" x14ac:dyDescent="0.3">
      <c r="A57" s="6" t="s">
        <v>61</v>
      </c>
      <c r="B57" s="9">
        <f>GSEmployeesByOccupationalSeries[[#This Row],[Male Employees]]+GSEmployeesByOccupationalSeries[[#This Row],[Female Employees]]</f>
        <v>115</v>
      </c>
      <c r="C57" s="13">
        <f>GSEmployeesByOccupationalSeries[[#This Row],[Total Empl]]/$B$317</f>
        <v>8.36630141092217E-5</v>
      </c>
      <c r="D57" s="9">
        <v>58</v>
      </c>
      <c r="E57" s="9">
        <v>57</v>
      </c>
      <c r="F57" s="11">
        <f>GSEmployeesByOccupationalSeries[[#This Row],[Female Employees]]/GSEmployeesByOccupationalSeries[[#This Row],[Total Empl]]</f>
        <v>0.4956521739130435</v>
      </c>
      <c r="G57" s="15">
        <f>((GSEmployeesByOccupationalSeries[[#This Row],[Male Employees]]*GSEmployeesByOccupationalSeries[[#This Row],[Male
Avg Salary]])+(E57*GSEmployeesByOccupationalSeries[[#This Row],[Female
Avg Salary]]))/GSEmployeesByOccupationalSeries[[#This Row],[Total Empl]]</f>
        <v>60928.730434782236</v>
      </c>
      <c r="H57" s="15">
        <v>58954.517241378999</v>
      </c>
      <c r="I57" s="15">
        <v>62937.578947367998</v>
      </c>
      <c r="J57" s="11">
        <f>ROUND(GSEmployeesByOccupationalSeries[[#This Row],[Female
Avg Salary]]/GSEmployeesByOccupationalSeries[[#This Row],[Male
Avg Salary]],3)</f>
        <v>1.0680000000000001</v>
      </c>
      <c r="K57" s="16">
        <f>ROUND(GSEmployeesByOccupationalSeries[[#This Row],[% 
of Total Pop]]*J57,7)</f>
        <v>8.9400000000000005E-5</v>
      </c>
    </row>
    <row r="58" spans="1:11" ht="15.6" x14ac:dyDescent="0.3">
      <c r="A58" s="6" t="s">
        <v>62</v>
      </c>
      <c r="B58" s="9">
        <f>GSEmployeesByOccupationalSeries[[#This Row],[Male Employees]]+GSEmployeesByOccupationalSeries[[#This Row],[Female Employees]]</f>
        <v>1179</v>
      </c>
      <c r="C58" s="13">
        <f>GSEmployeesByOccupationalSeries[[#This Row],[Total Empl]]/$B$317</f>
        <v>8.5772777073715115E-4</v>
      </c>
      <c r="D58" s="9">
        <v>817</v>
      </c>
      <c r="E58" s="9">
        <v>362</v>
      </c>
      <c r="F58" s="11">
        <f>GSEmployeesByOccupationalSeries[[#This Row],[Female Employees]]/GSEmployeesByOccupationalSeries[[#This Row],[Total Empl]]</f>
        <v>0.30703986429177271</v>
      </c>
      <c r="G58" s="15">
        <f>((GSEmployeesByOccupationalSeries[[#This Row],[Male Employees]]*GSEmployeesByOccupationalSeries[[#This Row],[Male
Avg Salary]])+(E58*GSEmployeesByOccupationalSeries[[#This Row],[Female
Avg Salary]]))/GSEmployeesByOccupationalSeries[[#This Row],[Total Empl]]</f>
        <v>62586.511855227422</v>
      </c>
      <c r="H58" s="15">
        <v>62309.280637254997</v>
      </c>
      <c r="I58" s="15">
        <v>63212.196675899999</v>
      </c>
      <c r="J58" s="11">
        <f>ROUND(GSEmployeesByOccupationalSeries[[#This Row],[Female
Avg Salary]]/GSEmployeesByOccupationalSeries[[#This Row],[Male
Avg Salary]],3)</f>
        <v>1.014</v>
      </c>
      <c r="K58" s="16">
        <f>ROUND(GSEmployeesByOccupationalSeries[[#This Row],[% 
of Total Pop]]*J58,7)</f>
        <v>8.6970000000000005E-4</v>
      </c>
    </row>
    <row r="59" spans="1:11" ht="15.6" x14ac:dyDescent="0.3">
      <c r="A59" s="6" t="s">
        <v>63</v>
      </c>
      <c r="B59" s="9">
        <f>GSEmployeesByOccupationalSeries[[#This Row],[Male Employees]]+GSEmployeesByOccupationalSeries[[#This Row],[Female Employees]]</f>
        <v>8421</v>
      </c>
      <c r="C59" s="13">
        <f>GSEmployeesByOccupationalSeries[[#This Row],[Total Empl]]/$B$317</f>
        <v>6.1263151462065731E-3</v>
      </c>
      <c r="D59" s="9">
        <v>5221</v>
      </c>
      <c r="E59" s="9">
        <v>3200</v>
      </c>
      <c r="F59" s="11">
        <f>GSEmployeesByOccupationalSeries[[#This Row],[Female Employees]]/GSEmployeesByOccupationalSeries[[#This Row],[Total Empl]]</f>
        <v>0.38000237501484385</v>
      </c>
      <c r="G59" s="15">
        <f>((GSEmployeesByOccupationalSeries[[#This Row],[Male Employees]]*GSEmployeesByOccupationalSeries[[#This Row],[Male
Avg Salary]])+(E59*GSEmployeesByOccupationalSeries[[#This Row],[Female
Avg Salary]]))/GSEmployeesByOccupationalSeries[[#This Row],[Total Empl]]</f>
        <v>141256.7064035314</v>
      </c>
      <c r="H59" s="15">
        <v>140054.62413793101</v>
      </c>
      <c r="I59" s="15">
        <v>143217.97875000001</v>
      </c>
      <c r="J59" s="11">
        <f>ROUND(GSEmployeesByOccupationalSeries[[#This Row],[Female
Avg Salary]]/GSEmployeesByOccupationalSeries[[#This Row],[Male
Avg Salary]],3)</f>
        <v>1.0229999999999999</v>
      </c>
      <c r="K59" s="16">
        <f>ROUND(GSEmployeesByOccupationalSeries[[#This Row],[% 
of Total Pop]]*J59,7)</f>
        <v>6.2671999999999997E-3</v>
      </c>
    </row>
    <row r="60" spans="1:11" ht="15.6" x14ac:dyDescent="0.3">
      <c r="A60" s="6" t="s">
        <v>64</v>
      </c>
      <c r="B60" s="9">
        <f>GSEmployeesByOccupationalSeries[[#This Row],[Male Employees]]+GSEmployeesByOccupationalSeries[[#This Row],[Female Employees]]</f>
        <v>7783</v>
      </c>
      <c r="C60" s="13">
        <f>GSEmployeesByOccupationalSeries[[#This Row],[Total Empl]]/$B$317</f>
        <v>5.6621672940180218E-3</v>
      </c>
      <c r="D60" s="9">
        <v>2229</v>
      </c>
      <c r="E60" s="9">
        <v>5554</v>
      </c>
      <c r="F60" s="11">
        <f>GSEmployeesByOccupationalSeries[[#This Row],[Female Employees]]/GSEmployeesByOccupationalSeries[[#This Row],[Total Empl]]</f>
        <v>0.71360657844019015</v>
      </c>
      <c r="G60" s="15">
        <f>((GSEmployeesByOccupationalSeries[[#This Row],[Male Employees]]*GSEmployeesByOccupationalSeries[[#This Row],[Male
Avg Salary]])+(E60*GSEmployeesByOccupationalSeries[[#This Row],[Female
Avg Salary]]))/GSEmployeesByOccupationalSeries[[#This Row],[Total Empl]]</f>
        <v>93857.013891108043</v>
      </c>
      <c r="H60" s="15">
        <v>94217.832434861004</v>
      </c>
      <c r="I60" s="15">
        <v>93712.205728697998</v>
      </c>
      <c r="J60" s="11">
        <f>ROUND(GSEmployeesByOccupationalSeries[[#This Row],[Female
Avg Salary]]/GSEmployeesByOccupationalSeries[[#This Row],[Male
Avg Salary]],3)</f>
        <v>0.995</v>
      </c>
      <c r="K60" s="16">
        <f>ROUND(GSEmployeesByOccupationalSeries[[#This Row],[% 
of Total Pop]]*J60,7)</f>
        <v>5.6338999999999998E-3</v>
      </c>
    </row>
    <row r="61" spans="1:11" ht="15.6" x14ac:dyDescent="0.3">
      <c r="A61" s="6" t="s">
        <v>65</v>
      </c>
      <c r="B61" s="9">
        <f>GSEmployeesByOccupationalSeries[[#This Row],[Male Employees]]+GSEmployeesByOccupationalSeries[[#This Row],[Female Employees]]</f>
        <v>1841</v>
      </c>
      <c r="C61" s="13">
        <f>GSEmployeesByOccupationalSeries[[#This Row],[Total Empl]]/$B$317</f>
        <v>1.3393357302180621E-3</v>
      </c>
      <c r="D61" s="9">
        <v>834</v>
      </c>
      <c r="E61" s="9">
        <v>1007</v>
      </c>
      <c r="F61" s="11">
        <f>GSEmployeesByOccupationalSeries[[#This Row],[Female Employees]]/GSEmployeesByOccupationalSeries[[#This Row],[Total Empl]]</f>
        <v>0.54698533405757743</v>
      </c>
      <c r="G61" s="15">
        <f>((GSEmployeesByOccupationalSeries[[#This Row],[Male Employees]]*GSEmployeesByOccupationalSeries[[#This Row],[Male
Avg Salary]])+(E61*GSEmployeesByOccupationalSeries[[#This Row],[Female
Avg Salary]]))/GSEmployeesByOccupationalSeries[[#This Row],[Total Empl]]</f>
        <v>82521.996740901654</v>
      </c>
      <c r="H61" s="15">
        <v>87838.359712229998</v>
      </c>
      <c r="I61" s="15">
        <v>78118.971201588996</v>
      </c>
      <c r="J61" s="11">
        <f>ROUND(GSEmployeesByOccupationalSeries[[#This Row],[Female
Avg Salary]]/GSEmployeesByOccupationalSeries[[#This Row],[Male
Avg Salary]],3)</f>
        <v>0.88900000000000001</v>
      </c>
      <c r="K61" s="16">
        <f>ROUND(GSEmployeesByOccupationalSeries[[#This Row],[% 
of Total Pop]]*J61,7)</f>
        <v>1.1907E-3</v>
      </c>
    </row>
    <row r="62" spans="1:11" ht="15.6" x14ac:dyDescent="0.3">
      <c r="A62" s="6" t="s">
        <v>66</v>
      </c>
      <c r="B62" s="9">
        <f>GSEmployeesByOccupationalSeries[[#This Row],[Male Employees]]+GSEmployeesByOccupationalSeries[[#This Row],[Female Employees]]</f>
        <v>67185</v>
      </c>
      <c r="C62" s="13">
        <f>GSEmployeesByOccupationalSeries[[#This Row],[Total Empl]]/$B$317</f>
        <v>4.8877387851548347E-2</v>
      </c>
      <c r="D62" s="9">
        <v>27846</v>
      </c>
      <c r="E62" s="9">
        <v>39339</v>
      </c>
      <c r="F62" s="11">
        <f>GSEmployeesByOccupationalSeries[[#This Row],[Female Employees]]/GSEmployeesByOccupationalSeries[[#This Row],[Total Empl]]</f>
        <v>0.5855324849296718</v>
      </c>
      <c r="G62" s="15">
        <f>((GSEmployeesByOccupationalSeries[[#This Row],[Male Employees]]*GSEmployeesByOccupationalSeries[[#This Row],[Male
Avg Salary]])+(E62*GSEmployeesByOccupationalSeries[[#This Row],[Female
Avg Salary]]))/GSEmployeesByOccupationalSeries[[#This Row],[Total Empl]]</f>
        <v>112534.02894852296</v>
      </c>
      <c r="H62" s="15">
        <v>114262.79387777099</v>
      </c>
      <c r="I62" s="15">
        <v>111310.327577877</v>
      </c>
      <c r="J62" s="11">
        <f>ROUND(GSEmployeesByOccupationalSeries[[#This Row],[Female
Avg Salary]]/GSEmployeesByOccupationalSeries[[#This Row],[Male
Avg Salary]],3)</f>
        <v>0.97399999999999998</v>
      </c>
      <c r="K62" s="16">
        <f>ROUND(GSEmployeesByOccupationalSeries[[#This Row],[% 
of Total Pop]]*J62,7)</f>
        <v>4.7606599999999999E-2</v>
      </c>
    </row>
    <row r="63" spans="1:11" ht="15.6" x14ac:dyDescent="0.3">
      <c r="A63" s="6" t="s">
        <v>67</v>
      </c>
      <c r="B63" s="9">
        <f>GSEmployeesByOccupationalSeries[[#This Row],[Male Employees]]+GSEmployeesByOccupationalSeries[[#This Row],[Female Employees]]</f>
        <v>3004</v>
      </c>
      <c r="C63" s="13">
        <f>GSEmployeesByOccupationalSeries[[#This Row],[Total Empl]]/$B$317</f>
        <v>2.1854234294269737E-3</v>
      </c>
      <c r="D63" s="9">
        <v>565</v>
      </c>
      <c r="E63" s="9">
        <v>2439</v>
      </c>
      <c r="F63" s="11">
        <f>GSEmployeesByOccupationalSeries[[#This Row],[Female Employees]]/GSEmployeesByOccupationalSeries[[#This Row],[Total Empl]]</f>
        <v>0.81191744340878824</v>
      </c>
      <c r="G63" s="15">
        <f>((GSEmployeesByOccupationalSeries[[#This Row],[Male Employees]]*GSEmployeesByOccupationalSeries[[#This Row],[Male
Avg Salary]])+(E63*GSEmployeesByOccupationalSeries[[#This Row],[Female
Avg Salary]]))/GSEmployeesByOccupationalSeries[[#This Row],[Total Empl]]</f>
        <v>53986.396573914913</v>
      </c>
      <c r="H63" s="15">
        <v>53442.860176991002</v>
      </c>
      <c r="I63" s="15">
        <v>54112.308039377</v>
      </c>
      <c r="J63" s="11">
        <f>ROUND(GSEmployeesByOccupationalSeries[[#This Row],[Female
Avg Salary]]/GSEmployeesByOccupationalSeries[[#This Row],[Male
Avg Salary]],3)</f>
        <v>1.0129999999999999</v>
      </c>
      <c r="K63" s="16">
        <f>ROUND(GSEmployeesByOccupationalSeries[[#This Row],[% 
of Total Pop]]*J63,7)</f>
        <v>2.2138000000000001E-3</v>
      </c>
    </row>
    <row r="64" spans="1:11" ht="15.6" x14ac:dyDescent="0.3">
      <c r="A64" s="6" t="s">
        <v>68</v>
      </c>
      <c r="B64" s="9">
        <f>GSEmployeesByOccupationalSeries[[#This Row],[Male Employees]]+GSEmployeesByOccupationalSeries[[#This Row],[Female Employees]]</f>
        <v>16330</v>
      </c>
      <c r="C64" s="13">
        <f>GSEmployeesByOccupationalSeries[[#This Row],[Total Empl]]/$B$317</f>
        <v>1.1880148003509481E-2</v>
      </c>
      <c r="D64" s="9">
        <v>11504</v>
      </c>
      <c r="E64" s="9">
        <v>4826</v>
      </c>
      <c r="F64" s="11">
        <f>GSEmployeesByOccupationalSeries[[#This Row],[Female Employees]]/GSEmployeesByOccupationalSeries[[#This Row],[Total Empl]]</f>
        <v>0.29552969993876299</v>
      </c>
      <c r="G64" s="15">
        <f>((GSEmployeesByOccupationalSeries[[#This Row],[Male Employees]]*GSEmployeesByOccupationalSeries[[#This Row],[Male
Avg Salary]])+(E64*GSEmployeesByOccupationalSeries[[#This Row],[Female
Avg Salary]]))/GSEmployeesByOccupationalSeries[[#This Row],[Total Empl]]</f>
        <v>98652.886786147908</v>
      </c>
      <c r="H64" s="15">
        <v>100708.883913043</v>
      </c>
      <c r="I64" s="15">
        <v>93751.894049347</v>
      </c>
      <c r="J64" s="11">
        <f>ROUND(GSEmployeesByOccupationalSeries[[#This Row],[Female
Avg Salary]]/GSEmployeesByOccupationalSeries[[#This Row],[Male
Avg Salary]],3)</f>
        <v>0.93100000000000005</v>
      </c>
      <c r="K64" s="16">
        <f>ROUND(GSEmployeesByOccupationalSeries[[#This Row],[% 
of Total Pop]]*J64,7)</f>
        <v>1.10604E-2</v>
      </c>
    </row>
    <row r="65" spans="1:11" ht="15.6" x14ac:dyDescent="0.3">
      <c r="A65" s="6" t="s">
        <v>69</v>
      </c>
      <c r="B65" s="9">
        <f>GSEmployeesByOccupationalSeries[[#This Row],[Male Employees]]+GSEmployeesByOccupationalSeries[[#This Row],[Female Employees]]</f>
        <v>144</v>
      </c>
      <c r="C65" s="13">
        <f>GSEmployeesByOccupationalSeries[[#This Row],[Total Empl]]/$B$317</f>
        <v>1.0476064375415586E-4</v>
      </c>
      <c r="D65" s="9">
        <v>90</v>
      </c>
      <c r="E65" s="9">
        <v>54</v>
      </c>
      <c r="F65" s="11">
        <f>GSEmployeesByOccupationalSeries[[#This Row],[Female Employees]]/GSEmployeesByOccupationalSeries[[#This Row],[Total Empl]]</f>
        <v>0.375</v>
      </c>
      <c r="G65" s="15">
        <f>((GSEmployeesByOccupationalSeries[[#This Row],[Male Employees]]*GSEmployeesByOccupationalSeries[[#This Row],[Male
Avg Salary]])+(E65*GSEmployeesByOccupationalSeries[[#This Row],[Female
Avg Salary]]))/GSEmployeesByOccupationalSeries[[#This Row],[Total Empl]]</f>
        <v>46645.344044811245</v>
      </c>
      <c r="H65" s="15">
        <v>46484.875</v>
      </c>
      <c r="I65" s="15">
        <v>46912.792452829999</v>
      </c>
      <c r="J65" s="11">
        <f>ROUND(GSEmployeesByOccupationalSeries[[#This Row],[Female
Avg Salary]]/GSEmployeesByOccupationalSeries[[#This Row],[Male
Avg Salary]],3)</f>
        <v>1.0089999999999999</v>
      </c>
      <c r="K65" s="16">
        <f>ROUND(GSEmployeesByOccupationalSeries[[#This Row],[% 
of Total Pop]]*J65,7)</f>
        <v>1.0569999999999999E-4</v>
      </c>
    </row>
    <row r="66" spans="1:11" ht="15.6" x14ac:dyDescent="0.3">
      <c r="A66" s="6" t="s">
        <v>71</v>
      </c>
      <c r="B66" s="9">
        <f>GSEmployeesByOccupationalSeries[[#This Row],[Male Employees]]+GSEmployeesByOccupationalSeries[[#This Row],[Female Employees]]</f>
        <v>1054</v>
      </c>
      <c r="C66" s="13">
        <f>GSEmployeesByOccupationalSeries[[#This Row],[Total Empl]]/$B$317</f>
        <v>7.6678971192277977E-4</v>
      </c>
      <c r="D66" s="9">
        <v>424</v>
      </c>
      <c r="E66" s="9">
        <v>630</v>
      </c>
      <c r="F66" s="11">
        <f>GSEmployeesByOccupationalSeries[[#This Row],[Female Employees]]/GSEmployeesByOccupationalSeries[[#This Row],[Total Empl]]</f>
        <v>0.59772296015180271</v>
      </c>
      <c r="G66" s="15">
        <f>((GSEmployeesByOccupationalSeries[[#This Row],[Male Employees]]*GSEmployeesByOccupationalSeries[[#This Row],[Male
Avg Salary]])+(E66*GSEmployeesByOccupationalSeries[[#This Row],[Female
Avg Salary]]))/GSEmployeesByOccupationalSeries[[#This Row],[Total Empl]]</f>
        <v>110656.68835204215</v>
      </c>
      <c r="H66" s="15">
        <v>108925.919811321</v>
      </c>
      <c r="I66" s="15">
        <v>111821.52305246401</v>
      </c>
      <c r="J66" s="11">
        <f>ROUND(GSEmployeesByOccupationalSeries[[#This Row],[Female
Avg Salary]]/GSEmployeesByOccupationalSeries[[#This Row],[Male
Avg Salary]],3)</f>
        <v>1.0269999999999999</v>
      </c>
      <c r="K66" s="16">
        <f>ROUND(GSEmployeesByOccupationalSeries[[#This Row],[% 
of Total Pop]]*J66,7)</f>
        <v>7.8750000000000001E-4</v>
      </c>
    </row>
    <row r="67" spans="1:11" ht="15.6" x14ac:dyDescent="0.3">
      <c r="A67" s="6" t="s">
        <v>72</v>
      </c>
      <c r="B67" s="9">
        <f>GSEmployeesByOccupationalSeries[[#This Row],[Male Employees]]+GSEmployeesByOccupationalSeries[[#This Row],[Female Employees]]</f>
        <v>115</v>
      </c>
      <c r="C67" s="13">
        <f>GSEmployeesByOccupationalSeries[[#This Row],[Total Empl]]/$B$317</f>
        <v>8.36630141092217E-5</v>
      </c>
      <c r="D67" s="9">
        <v>27</v>
      </c>
      <c r="E67" s="9">
        <v>88</v>
      </c>
      <c r="F67" s="11">
        <f>GSEmployeesByOccupationalSeries[[#This Row],[Female Employees]]/GSEmployeesByOccupationalSeries[[#This Row],[Total Empl]]</f>
        <v>0.76521739130434785</v>
      </c>
      <c r="G67" s="15">
        <f>((GSEmployeesByOccupationalSeries[[#This Row],[Male Employees]]*GSEmployeesByOccupationalSeries[[#This Row],[Male
Avg Salary]])+(E67*GSEmployeesByOccupationalSeries[[#This Row],[Female
Avg Salary]]))/GSEmployeesByOccupationalSeries[[#This Row],[Total Empl]]</f>
        <v>57206.408695652448</v>
      </c>
      <c r="H67" s="15">
        <v>54877.703703703999</v>
      </c>
      <c r="I67" s="15">
        <v>57920.897727272997</v>
      </c>
      <c r="J67" s="11">
        <f>ROUND(GSEmployeesByOccupationalSeries[[#This Row],[Female
Avg Salary]]/GSEmployeesByOccupationalSeries[[#This Row],[Male
Avg Salary]],3)</f>
        <v>1.0549999999999999</v>
      </c>
      <c r="K67" s="16">
        <f>ROUND(GSEmployeesByOccupationalSeries[[#This Row],[% 
of Total Pop]]*J67,7)</f>
        <v>8.8300000000000005E-5</v>
      </c>
    </row>
    <row r="68" spans="1:11" ht="15.6" x14ac:dyDescent="0.3">
      <c r="A68" s="6" t="s">
        <v>73</v>
      </c>
      <c r="B68" s="9">
        <f>GSEmployeesByOccupationalSeries[[#This Row],[Male Employees]]+GSEmployeesByOccupationalSeries[[#This Row],[Female Employees]]</f>
        <v>399</v>
      </c>
      <c r="C68" s="13">
        <f>GSEmployeesByOccupationalSeries[[#This Row],[Total Empl]]/$B$317</f>
        <v>2.9027428373547357E-4</v>
      </c>
      <c r="D68" s="9">
        <v>169</v>
      </c>
      <c r="E68" s="9">
        <v>230</v>
      </c>
      <c r="F68" s="11">
        <f>GSEmployeesByOccupationalSeries[[#This Row],[Female Employees]]/GSEmployeesByOccupationalSeries[[#This Row],[Total Empl]]</f>
        <v>0.5764411027568922</v>
      </c>
      <c r="G68" s="15">
        <f>((GSEmployeesByOccupationalSeries[[#This Row],[Male Employees]]*GSEmployeesByOccupationalSeries[[#This Row],[Male
Avg Salary]])+(E68*GSEmployeesByOccupationalSeries[[#This Row],[Female
Avg Salary]]))/GSEmployeesByOccupationalSeries[[#This Row],[Total Empl]]</f>
        <v>39826.868300268899</v>
      </c>
      <c r="H68" s="15">
        <v>40145.150602410002</v>
      </c>
      <c r="I68" s="15">
        <v>39593</v>
      </c>
      <c r="J68" s="11">
        <f>ROUND(GSEmployeesByOccupationalSeries[[#This Row],[Female
Avg Salary]]/GSEmployeesByOccupationalSeries[[#This Row],[Male
Avg Salary]],3)</f>
        <v>0.98599999999999999</v>
      </c>
      <c r="K68" s="16">
        <f>ROUND(GSEmployeesByOccupationalSeries[[#This Row],[% 
of Total Pop]]*J68,7)</f>
        <v>2.8620000000000002E-4</v>
      </c>
    </row>
    <row r="69" spans="1:11" ht="15.6" x14ac:dyDescent="0.3">
      <c r="A69" s="6" t="s">
        <v>74</v>
      </c>
      <c r="B69" s="9">
        <f>GSEmployeesByOccupationalSeries[[#This Row],[Male Employees]]+GSEmployeesByOccupationalSeries[[#This Row],[Female Employees]]</f>
        <v>3708</v>
      </c>
      <c r="C69" s="13">
        <f>GSEmployeesByOccupationalSeries[[#This Row],[Total Empl]]/$B$317</f>
        <v>2.6975865766695134E-3</v>
      </c>
      <c r="D69" s="9">
        <v>3281</v>
      </c>
      <c r="E69" s="9">
        <v>427</v>
      </c>
      <c r="F69" s="11">
        <f>GSEmployeesByOccupationalSeries[[#This Row],[Female Employees]]/GSEmployeesByOccupationalSeries[[#This Row],[Total Empl]]</f>
        <v>0.11515641855447681</v>
      </c>
      <c r="G69" s="15">
        <f>((GSEmployeesByOccupationalSeries[[#This Row],[Male Employees]]*GSEmployeesByOccupationalSeries[[#This Row],[Male
Avg Salary]])+(E69*GSEmployeesByOccupationalSeries[[#This Row],[Female
Avg Salary]]))/GSEmployeesByOccupationalSeries[[#This Row],[Total Empl]]</f>
        <v>104305.32527225382</v>
      </c>
      <c r="H69" s="15">
        <v>104581.70317266601</v>
      </c>
      <c r="I69" s="15">
        <v>102181.681498829</v>
      </c>
      <c r="J69" s="11">
        <f>ROUND(GSEmployeesByOccupationalSeries[[#This Row],[Female
Avg Salary]]/GSEmployeesByOccupationalSeries[[#This Row],[Male
Avg Salary]],3)</f>
        <v>0.97699999999999998</v>
      </c>
      <c r="K69" s="16">
        <f>ROUND(GSEmployeesByOccupationalSeries[[#This Row],[% 
of Total Pop]]*J69,7)</f>
        <v>2.6354999999999998E-3</v>
      </c>
    </row>
    <row r="70" spans="1:11" ht="15.6" x14ac:dyDescent="0.3">
      <c r="A70" s="6" t="s">
        <v>75</v>
      </c>
      <c r="B70" s="9">
        <f>GSEmployeesByOccupationalSeries[[#This Row],[Male Employees]]+GSEmployeesByOccupationalSeries[[#This Row],[Female Employees]]</f>
        <v>316</v>
      </c>
      <c r="C70" s="13">
        <f>GSEmployeesByOccupationalSeries[[#This Row],[Total Empl]]/$B$317</f>
        <v>2.2989141268273092E-4</v>
      </c>
      <c r="D70" s="9">
        <v>154</v>
      </c>
      <c r="E70" s="9">
        <v>162</v>
      </c>
      <c r="F70" s="11">
        <f>GSEmployeesByOccupationalSeries[[#This Row],[Female Employees]]/GSEmployeesByOccupationalSeries[[#This Row],[Total Empl]]</f>
        <v>0.51265822784810122</v>
      </c>
      <c r="G70" s="15">
        <f>((GSEmployeesByOccupationalSeries[[#This Row],[Male Employees]]*GSEmployeesByOccupationalSeries[[#This Row],[Male
Avg Salary]])+(E70*GSEmployeesByOccupationalSeries[[#This Row],[Female
Avg Salary]]))/GSEmployeesByOccupationalSeries[[#This Row],[Total Empl]]</f>
        <v>61918.820613055148</v>
      </c>
      <c r="H70" s="15">
        <v>61339.313725489999</v>
      </c>
      <c r="I70" s="15">
        <v>62469.709876542998</v>
      </c>
      <c r="J70" s="11">
        <f>ROUND(GSEmployeesByOccupationalSeries[[#This Row],[Female
Avg Salary]]/GSEmployeesByOccupationalSeries[[#This Row],[Male
Avg Salary]],3)</f>
        <v>1.018</v>
      </c>
      <c r="K70" s="16">
        <f>ROUND(GSEmployeesByOccupationalSeries[[#This Row],[% 
of Total Pop]]*J70,7)</f>
        <v>2.34E-4</v>
      </c>
    </row>
    <row r="71" spans="1:11" ht="15.6" x14ac:dyDescent="0.3">
      <c r="A71" s="6" t="s">
        <v>76</v>
      </c>
      <c r="B71" s="9">
        <f>GSEmployeesByOccupationalSeries[[#This Row],[Male Employees]]+GSEmployeesByOccupationalSeries[[#This Row],[Female Employees]]</f>
        <v>288</v>
      </c>
      <c r="C71" s="13">
        <f>GSEmployeesByOccupationalSeries[[#This Row],[Total Empl]]/$B$317</f>
        <v>2.0952128750831173E-4</v>
      </c>
      <c r="D71" s="9">
        <v>92</v>
      </c>
      <c r="E71" s="9">
        <v>196</v>
      </c>
      <c r="F71" s="11">
        <f>GSEmployeesByOccupationalSeries[[#This Row],[Female Employees]]/GSEmployeesByOccupationalSeries[[#This Row],[Total Empl]]</f>
        <v>0.68055555555555558</v>
      </c>
      <c r="G71" s="15">
        <f>((GSEmployeesByOccupationalSeries[[#This Row],[Male Employees]]*GSEmployeesByOccupationalSeries[[#This Row],[Male
Avg Salary]])+(E71*GSEmployeesByOccupationalSeries[[#This Row],[Female
Avg Salary]]))/GSEmployeesByOccupationalSeries[[#This Row],[Total Empl]]</f>
        <v>43458.209918090986</v>
      </c>
      <c r="H71" s="15">
        <v>43555.684782609002</v>
      </c>
      <c r="I71" s="15">
        <v>43412.456410256003</v>
      </c>
      <c r="J71" s="11">
        <f>ROUND(GSEmployeesByOccupationalSeries[[#This Row],[Female
Avg Salary]]/GSEmployeesByOccupationalSeries[[#This Row],[Male
Avg Salary]],3)</f>
        <v>0.997</v>
      </c>
      <c r="K71" s="16">
        <f>ROUND(GSEmployeesByOccupationalSeries[[#This Row],[% 
of Total Pop]]*J71,7)</f>
        <v>2.0890000000000001E-4</v>
      </c>
    </row>
    <row r="72" spans="1:11" ht="15.6" x14ac:dyDescent="0.3">
      <c r="A72" s="6" t="s">
        <v>77</v>
      </c>
      <c r="B72" s="9">
        <f>GSEmployeesByOccupationalSeries[[#This Row],[Male Employees]]+GSEmployeesByOccupationalSeries[[#This Row],[Female Employees]]</f>
        <v>19459</v>
      </c>
      <c r="C72" s="13">
        <f>GSEmployeesByOccupationalSeries[[#This Row],[Total Empl]]/$B$317</f>
        <v>1.4156509491750827E-2</v>
      </c>
      <c r="D72" s="9">
        <v>10595</v>
      </c>
      <c r="E72" s="9">
        <v>8864</v>
      </c>
      <c r="F72" s="11">
        <f>GSEmployeesByOccupationalSeries[[#This Row],[Female Employees]]/GSEmployeesByOccupationalSeries[[#This Row],[Total Empl]]</f>
        <v>0.45552186648851434</v>
      </c>
      <c r="G72" s="15">
        <f>((GSEmployeesByOccupationalSeries[[#This Row],[Male Employees]]*GSEmployeesByOccupationalSeries[[#This Row],[Male
Avg Salary]])+(E72*GSEmployeesByOccupationalSeries[[#This Row],[Female
Avg Salary]]))/GSEmployeesByOccupationalSeries[[#This Row],[Total Empl]]</f>
        <v>99745.898672716401</v>
      </c>
      <c r="H72" s="15">
        <v>99972.781742659994</v>
      </c>
      <c r="I72" s="15">
        <v>99474.708902177998</v>
      </c>
      <c r="J72" s="11">
        <f>ROUND(GSEmployeesByOccupationalSeries[[#This Row],[Female
Avg Salary]]/GSEmployeesByOccupationalSeries[[#This Row],[Male
Avg Salary]],3)</f>
        <v>0.995</v>
      </c>
      <c r="K72" s="16">
        <f>ROUND(GSEmployeesByOccupationalSeries[[#This Row],[% 
of Total Pop]]*J72,7)</f>
        <v>1.40857E-2</v>
      </c>
    </row>
    <row r="73" spans="1:11" ht="15.6" x14ac:dyDescent="0.3">
      <c r="A73" s="6" t="s">
        <v>78</v>
      </c>
      <c r="B73" s="9">
        <f>GSEmployeesByOccupationalSeries[[#This Row],[Male Employees]]+GSEmployeesByOccupationalSeries[[#This Row],[Female Employees]]</f>
        <v>1488</v>
      </c>
      <c r="C73" s="13">
        <f>GSEmployeesByOccupationalSeries[[#This Row],[Total Empl]]/$B$317</f>
        <v>1.0825266521262773E-3</v>
      </c>
      <c r="D73" s="9">
        <v>666</v>
      </c>
      <c r="E73" s="9">
        <v>822</v>
      </c>
      <c r="F73" s="11">
        <f>GSEmployeesByOccupationalSeries[[#This Row],[Female Employees]]/GSEmployeesByOccupationalSeries[[#This Row],[Total Empl]]</f>
        <v>0.55241935483870963</v>
      </c>
      <c r="G73" s="15">
        <f>((GSEmployeesByOccupationalSeries[[#This Row],[Male Employees]]*GSEmployeesByOccupationalSeries[[#This Row],[Male
Avg Salary]])+(E73*GSEmployeesByOccupationalSeries[[#This Row],[Female
Avg Salary]]))/GSEmployeesByOccupationalSeries[[#This Row],[Total Empl]]</f>
        <v>119544.27956989279</v>
      </c>
      <c r="H73" s="15">
        <v>123687.391891892</v>
      </c>
      <c r="I73" s="15">
        <v>116187.4513382</v>
      </c>
      <c r="J73" s="11">
        <f>ROUND(GSEmployeesByOccupationalSeries[[#This Row],[Female
Avg Salary]]/GSEmployeesByOccupationalSeries[[#This Row],[Male
Avg Salary]],3)</f>
        <v>0.93899999999999995</v>
      </c>
      <c r="K73" s="16">
        <f>ROUND(GSEmployeesByOccupationalSeries[[#This Row],[% 
of Total Pop]]*J73,7)</f>
        <v>1.0165E-3</v>
      </c>
    </row>
    <row r="74" spans="1:11" ht="15.6" x14ac:dyDescent="0.3">
      <c r="A74" s="6" t="s">
        <v>79</v>
      </c>
      <c r="B74" s="9">
        <f>GSEmployeesByOccupationalSeries[[#This Row],[Male Employees]]+GSEmployeesByOccupationalSeries[[#This Row],[Female Employees]]</f>
        <v>2340</v>
      </c>
      <c r="C74" s="13">
        <f>GSEmployeesByOccupationalSeries[[#This Row],[Total Empl]]/$B$317</f>
        <v>1.702360461005033E-3</v>
      </c>
      <c r="D74" s="9">
        <v>1232</v>
      </c>
      <c r="E74" s="9">
        <v>1108</v>
      </c>
      <c r="F74" s="11">
        <f>GSEmployeesByOccupationalSeries[[#This Row],[Female Employees]]/GSEmployeesByOccupationalSeries[[#This Row],[Total Empl]]</f>
        <v>0.47350427350427349</v>
      </c>
      <c r="G74" s="15">
        <f>((GSEmployeesByOccupationalSeries[[#This Row],[Male Employees]]*GSEmployeesByOccupationalSeries[[#This Row],[Male
Avg Salary]])+(E74*GSEmployeesByOccupationalSeries[[#This Row],[Female
Avg Salary]]))/GSEmployeesByOccupationalSeries[[#This Row],[Total Empl]]</f>
        <v>59373.368366000628</v>
      </c>
      <c r="H74" s="15">
        <v>58966.976441917002</v>
      </c>
      <c r="I74" s="15">
        <v>59825.240974729</v>
      </c>
      <c r="J74" s="11">
        <f>ROUND(GSEmployeesByOccupationalSeries[[#This Row],[Female
Avg Salary]]/GSEmployeesByOccupationalSeries[[#This Row],[Male
Avg Salary]],3)</f>
        <v>1.0149999999999999</v>
      </c>
      <c r="K74" s="16">
        <f>ROUND(GSEmployeesByOccupationalSeries[[#This Row],[% 
of Total Pop]]*J74,7)</f>
        <v>1.7279000000000001E-3</v>
      </c>
    </row>
    <row r="75" spans="1:11" ht="15.6" x14ac:dyDescent="0.3">
      <c r="A75" s="6" t="s">
        <v>80</v>
      </c>
      <c r="B75" s="9">
        <f>GSEmployeesByOccupationalSeries[[#This Row],[Male Employees]]+GSEmployeesByOccupationalSeries[[#This Row],[Female Employees]]</f>
        <v>336</v>
      </c>
      <c r="C75" s="13">
        <f>GSEmployeesByOccupationalSeries[[#This Row],[Total Empl]]/$B$317</f>
        <v>2.4444150209303037E-4</v>
      </c>
      <c r="D75" s="9">
        <v>159</v>
      </c>
      <c r="E75" s="9">
        <v>177</v>
      </c>
      <c r="F75" s="11">
        <f>GSEmployeesByOccupationalSeries[[#This Row],[Female Employees]]/GSEmployeesByOccupationalSeries[[#This Row],[Total Empl]]</f>
        <v>0.5267857142857143</v>
      </c>
      <c r="G75" s="15">
        <f>((GSEmployeesByOccupationalSeries[[#This Row],[Male Employees]]*GSEmployeesByOccupationalSeries[[#This Row],[Male
Avg Salary]])+(E75*GSEmployeesByOccupationalSeries[[#This Row],[Female
Avg Salary]]))/GSEmployeesByOccupationalSeries[[#This Row],[Total Empl]]</f>
        <v>150821.70535714299</v>
      </c>
      <c r="H75" s="15">
        <v>152218.45283018899</v>
      </c>
      <c r="I75" s="15">
        <v>149567</v>
      </c>
      <c r="J75" s="11">
        <f>ROUND(GSEmployeesByOccupationalSeries[[#This Row],[Female
Avg Salary]]/GSEmployeesByOccupationalSeries[[#This Row],[Male
Avg Salary]],3)</f>
        <v>0.98299999999999998</v>
      </c>
      <c r="K75" s="16">
        <f>ROUND(GSEmployeesByOccupationalSeries[[#This Row],[% 
of Total Pop]]*J75,7)</f>
        <v>2.4030000000000001E-4</v>
      </c>
    </row>
    <row r="76" spans="1:11" ht="15.6" x14ac:dyDescent="0.3">
      <c r="A76" s="6" t="s">
        <v>81</v>
      </c>
      <c r="B76" s="9">
        <f>GSEmployeesByOccupationalSeries[[#This Row],[Male Employees]]+GSEmployeesByOccupationalSeries[[#This Row],[Female Employees]]</f>
        <v>976</v>
      </c>
      <c r="C76" s="13">
        <f>GSEmployeesByOccupationalSeries[[#This Row],[Total Empl]]/$B$317</f>
        <v>7.1004436322261199E-4</v>
      </c>
      <c r="D76" s="9">
        <v>556</v>
      </c>
      <c r="E76" s="9">
        <v>420</v>
      </c>
      <c r="F76" s="11">
        <f>GSEmployeesByOccupationalSeries[[#This Row],[Female Employees]]/GSEmployeesByOccupationalSeries[[#This Row],[Total Empl]]</f>
        <v>0.43032786885245899</v>
      </c>
      <c r="G76" s="15">
        <f>((GSEmployeesByOccupationalSeries[[#This Row],[Male Employees]]*GSEmployeesByOccupationalSeries[[#This Row],[Male
Avg Salary]])+(E76*GSEmployeesByOccupationalSeries[[#This Row],[Female
Avg Salary]]))/GSEmployeesByOccupationalSeries[[#This Row],[Total Empl]]</f>
        <v>108131.64754098354</v>
      </c>
      <c r="H76" s="15">
        <v>110880.667266187</v>
      </c>
      <c r="I76" s="15">
        <v>104492.469047619</v>
      </c>
      <c r="J76" s="11">
        <f>ROUND(GSEmployeesByOccupationalSeries[[#This Row],[Female
Avg Salary]]/GSEmployeesByOccupationalSeries[[#This Row],[Male
Avg Salary]],3)</f>
        <v>0.94199999999999995</v>
      </c>
      <c r="K76" s="16">
        <f>ROUND(GSEmployeesByOccupationalSeries[[#This Row],[% 
of Total Pop]]*J76,7)</f>
        <v>6.6890000000000005E-4</v>
      </c>
    </row>
    <row r="77" spans="1:11" ht="15.6" x14ac:dyDescent="0.3">
      <c r="A77" s="6" t="s">
        <v>82</v>
      </c>
      <c r="B77" s="9">
        <f>GSEmployeesByOccupationalSeries[[#This Row],[Male Employees]]+GSEmployeesByOccupationalSeries[[#This Row],[Female Employees]]</f>
        <v>113</v>
      </c>
      <c r="C77" s="13">
        <f>GSEmployeesByOccupationalSeries[[#This Row],[Total Empl]]/$B$317</f>
        <v>8.2208005168191758E-5</v>
      </c>
      <c r="D77" s="9">
        <v>70</v>
      </c>
      <c r="E77" s="9">
        <v>43</v>
      </c>
      <c r="F77" s="11">
        <f>GSEmployeesByOccupationalSeries[[#This Row],[Female Employees]]/GSEmployeesByOccupationalSeries[[#This Row],[Total Empl]]</f>
        <v>0.38053097345132741</v>
      </c>
      <c r="G77" s="15">
        <f>((GSEmployeesByOccupationalSeries[[#This Row],[Male Employees]]*GSEmployeesByOccupationalSeries[[#This Row],[Male
Avg Salary]])+(E77*GSEmployeesByOccupationalSeries[[#This Row],[Female
Avg Salary]]))/GSEmployeesByOccupationalSeries[[#This Row],[Total Empl]]</f>
        <v>117130.84070796457</v>
      </c>
      <c r="H77" s="15">
        <v>120837.442857143</v>
      </c>
      <c r="I77" s="15">
        <v>111096.837209302</v>
      </c>
      <c r="J77" s="11">
        <f>ROUND(GSEmployeesByOccupationalSeries[[#This Row],[Female
Avg Salary]]/GSEmployeesByOccupationalSeries[[#This Row],[Male
Avg Salary]],3)</f>
        <v>0.91900000000000004</v>
      </c>
      <c r="K77" s="16">
        <f>ROUND(GSEmployeesByOccupationalSeries[[#This Row],[% 
of Total Pop]]*J77,7)</f>
        <v>7.5500000000000006E-5</v>
      </c>
    </row>
    <row r="78" spans="1:11" ht="15.6" x14ac:dyDescent="0.3">
      <c r="A78" s="6" t="s">
        <v>83</v>
      </c>
      <c r="B78" s="9">
        <f>GSEmployeesByOccupationalSeries[[#This Row],[Male Employees]]+GSEmployeesByOccupationalSeries[[#This Row],[Female Employees]]</f>
        <v>454</v>
      </c>
      <c r="C78" s="13">
        <f>GSEmployeesByOccupationalSeries[[#This Row],[Total Empl]]/$B$317</f>
        <v>3.30287029613797E-4</v>
      </c>
      <c r="D78" s="9">
        <v>319</v>
      </c>
      <c r="E78" s="9">
        <v>135</v>
      </c>
      <c r="F78" s="11">
        <f>GSEmployeesByOccupationalSeries[[#This Row],[Female Employees]]/GSEmployeesByOccupationalSeries[[#This Row],[Total Empl]]</f>
        <v>0.29735682819383258</v>
      </c>
      <c r="G78" s="15">
        <f>((GSEmployeesByOccupationalSeries[[#This Row],[Male Employees]]*GSEmployeesByOccupationalSeries[[#This Row],[Male
Avg Salary]])+(E78*GSEmployeesByOccupationalSeries[[#This Row],[Female
Avg Salary]]))/GSEmployeesByOccupationalSeries[[#This Row],[Total Empl]]</f>
        <v>118483.51321585893</v>
      </c>
      <c r="H78" s="15">
        <v>121585.29153605</v>
      </c>
      <c r="I78" s="15">
        <v>111154.125925926</v>
      </c>
      <c r="J78" s="11">
        <f>ROUND(GSEmployeesByOccupationalSeries[[#This Row],[Female
Avg Salary]]/GSEmployeesByOccupationalSeries[[#This Row],[Male
Avg Salary]],3)</f>
        <v>0.91400000000000003</v>
      </c>
      <c r="K78" s="16">
        <f>ROUND(GSEmployeesByOccupationalSeries[[#This Row],[% 
of Total Pop]]*J78,7)</f>
        <v>3.0190000000000002E-4</v>
      </c>
    </row>
    <row r="79" spans="1:11" ht="15.6" x14ac:dyDescent="0.3">
      <c r="A79" s="6" t="s">
        <v>84</v>
      </c>
      <c r="B79" s="9">
        <f>GSEmployeesByOccupationalSeries[[#This Row],[Male Employees]]+GSEmployeesByOccupationalSeries[[#This Row],[Female Employees]]</f>
        <v>307</v>
      </c>
      <c r="C79" s="13">
        <f>GSEmployeesByOccupationalSeries[[#This Row],[Total Empl]]/$B$317</f>
        <v>2.233438724480962E-4</v>
      </c>
      <c r="D79" s="9">
        <v>143</v>
      </c>
      <c r="E79" s="9">
        <v>164</v>
      </c>
      <c r="F79" s="11">
        <f>GSEmployeesByOccupationalSeries[[#This Row],[Female Employees]]/GSEmployeesByOccupationalSeries[[#This Row],[Total Empl]]</f>
        <v>0.53420195439739415</v>
      </c>
      <c r="G79" s="15">
        <f>((GSEmployeesByOccupationalSeries[[#This Row],[Male Employees]]*GSEmployeesByOccupationalSeries[[#This Row],[Male
Avg Salary]])+(E79*GSEmployeesByOccupationalSeries[[#This Row],[Female
Avg Salary]]))/GSEmployeesByOccupationalSeries[[#This Row],[Total Empl]]</f>
        <v>136341.79145101027</v>
      </c>
      <c r="H79" s="15">
        <v>139584.88111888099</v>
      </c>
      <c r="I79" s="15">
        <v>133513.97546012301</v>
      </c>
      <c r="J79" s="11">
        <f>ROUND(GSEmployeesByOccupationalSeries[[#This Row],[Female
Avg Salary]]/GSEmployeesByOccupationalSeries[[#This Row],[Male
Avg Salary]],3)</f>
        <v>0.95699999999999996</v>
      </c>
      <c r="K79" s="16">
        <f>ROUND(GSEmployeesByOccupationalSeries[[#This Row],[% 
of Total Pop]]*J79,7)</f>
        <v>2.1369999999999999E-4</v>
      </c>
    </row>
    <row r="80" spans="1:11" ht="15.6" x14ac:dyDescent="0.3">
      <c r="A80" s="6" t="s">
        <v>85</v>
      </c>
      <c r="B80" s="9">
        <f>GSEmployeesByOccupationalSeries[[#This Row],[Male Employees]]+GSEmployeesByOccupationalSeries[[#This Row],[Female Employees]]</f>
        <v>214</v>
      </c>
      <c r="C80" s="13">
        <f>GSEmployeesByOccupationalSeries[[#This Row],[Total Empl]]/$B$317</f>
        <v>1.5568595669020386E-4</v>
      </c>
      <c r="D80" s="9">
        <v>126</v>
      </c>
      <c r="E80" s="9">
        <v>88</v>
      </c>
      <c r="F80" s="11">
        <f>GSEmployeesByOccupationalSeries[[#This Row],[Female Employees]]/GSEmployeesByOccupationalSeries[[#This Row],[Total Empl]]</f>
        <v>0.41121495327102803</v>
      </c>
      <c r="G80" s="15">
        <f>((GSEmployeesByOccupationalSeries[[#This Row],[Male Employees]]*GSEmployeesByOccupationalSeries[[#This Row],[Male
Avg Salary]])+(E80*GSEmployeesByOccupationalSeries[[#This Row],[Female
Avg Salary]]))/GSEmployeesByOccupationalSeries[[#This Row],[Total Empl]]</f>
        <v>51717.733644860215</v>
      </c>
      <c r="H80" s="15">
        <v>52474.436507937004</v>
      </c>
      <c r="I80" s="15">
        <v>50634.272727272997</v>
      </c>
      <c r="J80" s="11">
        <f>ROUND(GSEmployeesByOccupationalSeries[[#This Row],[Female
Avg Salary]]/GSEmployeesByOccupationalSeries[[#This Row],[Male
Avg Salary]],3)</f>
        <v>0.96499999999999997</v>
      </c>
      <c r="K80" s="16">
        <f>ROUND(GSEmployeesByOccupationalSeries[[#This Row],[% 
of Total Pop]]*J80,7)</f>
        <v>1.5019999999999999E-4</v>
      </c>
    </row>
    <row r="81" spans="1:11" ht="15.6" x14ac:dyDescent="0.3">
      <c r="A81" s="6" t="s">
        <v>86</v>
      </c>
      <c r="B81" s="9">
        <f>GSEmployeesByOccupationalSeries[[#This Row],[Male Employees]]+GSEmployeesByOccupationalSeries[[#This Row],[Female Employees]]</f>
        <v>281</v>
      </c>
      <c r="C81" s="13">
        <f>GSEmployeesByOccupationalSeries[[#This Row],[Total Empl]]/$B$317</f>
        <v>2.0442875621470694E-4</v>
      </c>
      <c r="D81" s="9">
        <v>118</v>
      </c>
      <c r="E81" s="9">
        <v>163</v>
      </c>
      <c r="F81" s="11">
        <f>GSEmployeesByOccupationalSeries[[#This Row],[Female Employees]]/GSEmployeesByOccupationalSeries[[#This Row],[Total Empl]]</f>
        <v>0.58007117437722422</v>
      </c>
      <c r="G81" s="15">
        <f>((GSEmployeesByOccupationalSeries[[#This Row],[Male Employees]]*GSEmployeesByOccupationalSeries[[#This Row],[Male
Avg Salary]])+(E81*GSEmployeesByOccupationalSeries[[#This Row],[Female
Avg Salary]]))/GSEmployeesByOccupationalSeries[[#This Row],[Total Empl]]</f>
        <v>86698.309608541109</v>
      </c>
      <c r="H81" s="15">
        <v>92924.127118643999</v>
      </c>
      <c r="I81" s="15">
        <v>82191.27607362</v>
      </c>
      <c r="J81" s="11">
        <f>ROUND(GSEmployeesByOccupationalSeries[[#This Row],[Female
Avg Salary]]/GSEmployeesByOccupationalSeries[[#This Row],[Male
Avg Salary]],3)</f>
        <v>0.88400000000000001</v>
      </c>
      <c r="K81" s="16">
        <f>ROUND(GSEmployeesByOccupationalSeries[[#This Row],[% 
of Total Pop]]*J81,7)</f>
        <v>1.807E-4</v>
      </c>
    </row>
    <row r="82" spans="1:11" ht="15.6" x14ac:dyDescent="0.3">
      <c r="A82" s="6" t="s">
        <v>87</v>
      </c>
      <c r="B82" s="9">
        <f>GSEmployeesByOccupationalSeries[[#This Row],[Male Employees]]+GSEmployeesByOccupationalSeries[[#This Row],[Female Employees]]</f>
        <v>226</v>
      </c>
      <c r="C82" s="13">
        <f>GSEmployeesByOccupationalSeries[[#This Row],[Total Empl]]/$B$317</f>
        <v>1.6441601033638352E-4</v>
      </c>
      <c r="D82" s="9">
        <v>150</v>
      </c>
      <c r="E82" s="9">
        <v>76</v>
      </c>
      <c r="F82" s="11">
        <f>GSEmployeesByOccupationalSeries[[#This Row],[Female Employees]]/GSEmployeesByOccupationalSeries[[#This Row],[Total Empl]]</f>
        <v>0.33628318584070799</v>
      </c>
      <c r="G82" s="15">
        <f>((GSEmployeesByOccupationalSeries[[#This Row],[Male Employees]]*GSEmployeesByOccupationalSeries[[#This Row],[Male
Avg Salary]])+(E82*GSEmployeesByOccupationalSeries[[#This Row],[Female
Avg Salary]]))/GSEmployeesByOccupationalSeries[[#This Row],[Total Empl]]</f>
        <v>124575.15486725631</v>
      </c>
      <c r="H82" s="15">
        <v>129831.55333333299</v>
      </c>
      <c r="I82" s="15">
        <v>114200.684210526</v>
      </c>
      <c r="J82" s="11">
        <f>ROUND(GSEmployeesByOccupationalSeries[[#This Row],[Female
Avg Salary]]/GSEmployeesByOccupationalSeries[[#This Row],[Male
Avg Salary]],3)</f>
        <v>0.88</v>
      </c>
      <c r="K82" s="16">
        <f>ROUND(GSEmployeesByOccupationalSeries[[#This Row],[% 
of Total Pop]]*J82,7)</f>
        <v>1.4469999999999999E-4</v>
      </c>
    </row>
    <row r="83" spans="1:11" ht="15.6" x14ac:dyDescent="0.3">
      <c r="A83" s="6" t="s">
        <v>88</v>
      </c>
      <c r="B83" s="9">
        <f>GSEmployeesByOccupationalSeries[[#This Row],[Male Employees]]+GSEmployeesByOccupationalSeries[[#This Row],[Female Employees]]</f>
        <v>115</v>
      </c>
      <c r="C83" s="13">
        <f>GSEmployeesByOccupationalSeries[[#This Row],[Total Empl]]/$B$317</f>
        <v>8.36630141092217E-5</v>
      </c>
      <c r="D83" s="9">
        <v>67</v>
      </c>
      <c r="E83" s="9">
        <v>48</v>
      </c>
      <c r="F83" s="11">
        <f>GSEmployeesByOccupationalSeries[[#This Row],[Female Employees]]/GSEmployeesByOccupationalSeries[[#This Row],[Total Empl]]</f>
        <v>0.41739130434782606</v>
      </c>
      <c r="G83" s="15">
        <f>((GSEmployeesByOccupationalSeries[[#This Row],[Male Employees]]*GSEmployeesByOccupationalSeries[[#This Row],[Male
Avg Salary]])+(E83*GSEmployeesByOccupationalSeries[[#This Row],[Female
Avg Salary]]))/GSEmployeesByOccupationalSeries[[#This Row],[Total Empl]]</f>
        <v>95720.547826087262</v>
      </c>
      <c r="H83" s="15">
        <v>99382.970149254004</v>
      </c>
      <c r="I83" s="15">
        <v>90608.416666667006</v>
      </c>
      <c r="J83" s="11">
        <f>ROUND(GSEmployeesByOccupationalSeries[[#This Row],[Female
Avg Salary]]/GSEmployeesByOccupationalSeries[[#This Row],[Male
Avg Salary]],3)</f>
        <v>0.91200000000000003</v>
      </c>
      <c r="K83" s="16">
        <f>ROUND(GSEmployeesByOccupationalSeries[[#This Row],[% 
of Total Pop]]*J83,7)</f>
        <v>7.6299999999999998E-5</v>
      </c>
    </row>
    <row r="84" spans="1:11" ht="15.6" x14ac:dyDescent="0.3">
      <c r="A84" s="6" t="s">
        <v>89</v>
      </c>
      <c r="B84" s="9">
        <f>GSEmployeesByOccupationalSeries[[#This Row],[Male Employees]]+GSEmployeesByOccupationalSeries[[#This Row],[Female Employees]]</f>
        <v>334</v>
      </c>
      <c r="C84" s="13">
        <f>GSEmployeesByOccupationalSeries[[#This Row],[Total Empl]]/$B$317</f>
        <v>2.4298649315200043E-4</v>
      </c>
      <c r="D84" s="9">
        <v>227</v>
      </c>
      <c r="E84" s="9">
        <v>107</v>
      </c>
      <c r="F84" s="11">
        <f>GSEmployeesByOccupationalSeries[[#This Row],[Female Employees]]/GSEmployeesByOccupationalSeries[[#This Row],[Total Empl]]</f>
        <v>0.32035928143712578</v>
      </c>
      <c r="G84" s="15">
        <f>((GSEmployeesByOccupationalSeries[[#This Row],[Male Employees]]*GSEmployeesByOccupationalSeries[[#This Row],[Male
Avg Salary]])+(E84*GSEmployeesByOccupationalSeries[[#This Row],[Female
Avg Salary]]))/GSEmployeesByOccupationalSeries[[#This Row],[Total Empl]]</f>
        <v>123248.25449101816</v>
      </c>
      <c r="H84" s="15">
        <v>126654.779735683</v>
      </c>
      <c r="I84" s="15">
        <v>116021.327102804</v>
      </c>
      <c r="J84" s="11">
        <f>ROUND(GSEmployeesByOccupationalSeries[[#This Row],[Female
Avg Salary]]/GSEmployeesByOccupationalSeries[[#This Row],[Male
Avg Salary]],3)</f>
        <v>0.91600000000000004</v>
      </c>
      <c r="K84" s="16">
        <f>ROUND(GSEmployeesByOccupationalSeries[[#This Row],[% 
of Total Pop]]*J84,7)</f>
        <v>2.2259999999999999E-4</v>
      </c>
    </row>
    <row r="85" spans="1:11" ht="15.6" x14ac:dyDescent="0.3">
      <c r="A85" s="6" t="s">
        <v>90</v>
      </c>
      <c r="B85" s="9">
        <f>GSEmployeesByOccupationalSeries[[#This Row],[Male Employees]]+GSEmployeesByOccupationalSeries[[#This Row],[Female Employees]]</f>
        <v>884</v>
      </c>
      <c r="C85" s="13">
        <f>GSEmployeesByOccupationalSeries[[#This Row],[Total Empl]]/$B$317</f>
        <v>6.4311395193523469E-4</v>
      </c>
      <c r="D85" s="9">
        <v>574</v>
      </c>
      <c r="E85" s="9">
        <v>310</v>
      </c>
      <c r="F85" s="11">
        <f>GSEmployeesByOccupationalSeries[[#This Row],[Female Employees]]/GSEmployeesByOccupationalSeries[[#This Row],[Total Empl]]</f>
        <v>0.35067873303167418</v>
      </c>
      <c r="G85" s="15">
        <f>((GSEmployeesByOccupationalSeries[[#This Row],[Male Employees]]*GSEmployeesByOccupationalSeries[[#This Row],[Male
Avg Salary]])+(E85*GSEmployeesByOccupationalSeries[[#This Row],[Female
Avg Salary]]))/GSEmployeesByOccupationalSeries[[#This Row],[Total Empl]]</f>
        <v>74475.330316742009</v>
      </c>
      <c r="H85" s="15">
        <v>75917.163763065997</v>
      </c>
      <c r="I85" s="15">
        <v>71805.612903226007</v>
      </c>
      <c r="J85" s="11">
        <f>ROUND(GSEmployeesByOccupationalSeries[[#This Row],[Female
Avg Salary]]/GSEmployeesByOccupationalSeries[[#This Row],[Male
Avg Salary]],3)</f>
        <v>0.94599999999999995</v>
      </c>
      <c r="K85" s="16">
        <f>ROUND(GSEmployeesByOccupationalSeries[[#This Row],[% 
of Total Pop]]*J85,7)</f>
        <v>6.0840000000000004E-4</v>
      </c>
    </row>
    <row r="86" spans="1:11" ht="15.6" x14ac:dyDescent="0.3">
      <c r="A86" s="6" t="s">
        <v>91</v>
      </c>
      <c r="B86" s="9">
        <f>GSEmployeesByOccupationalSeries[[#This Row],[Male Employees]]+GSEmployeesByOccupationalSeries[[#This Row],[Female Employees]]</f>
        <v>201</v>
      </c>
      <c r="C86" s="13">
        <f>GSEmployeesByOccupationalSeries[[#This Row],[Total Empl]]/$B$317</f>
        <v>1.4622839857350922E-4</v>
      </c>
      <c r="D86" s="9">
        <v>133</v>
      </c>
      <c r="E86" s="9">
        <v>68</v>
      </c>
      <c r="F86" s="11">
        <f>GSEmployeesByOccupationalSeries[[#This Row],[Female Employees]]/GSEmployeesByOccupationalSeries[[#This Row],[Total Empl]]</f>
        <v>0.3383084577114428</v>
      </c>
      <c r="G86" s="15">
        <f>((GSEmployeesByOccupationalSeries[[#This Row],[Male Employees]]*GSEmployeesByOccupationalSeries[[#This Row],[Male
Avg Salary]])+(E86*GSEmployeesByOccupationalSeries[[#This Row],[Female
Avg Salary]]))/GSEmployeesByOccupationalSeries[[#This Row],[Total Empl]]</f>
        <v>53350.821935100692</v>
      </c>
      <c r="H86" s="15">
        <v>54254.052631578998</v>
      </c>
      <c r="I86" s="15">
        <v>51584.208955224</v>
      </c>
      <c r="J86" s="11">
        <f>ROUND(GSEmployeesByOccupationalSeries[[#This Row],[Female
Avg Salary]]/GSEmployeesByOccupationalSeries[[#This Row],[Male
Avg Salary]],3)</f>
        <v>0.95099999999999996</v>
      </c>
      <c r="K86" s="16">
        <f>ROUND(GSEmployeesByOccupationalSeries[[#This Row],[% 
of Total Pop]]*J86,7)</f>
        <v>1.3909999999999999E-4</v>
      </c>
    </row>
    <row r="87" spans="1:11" ht="15.6" x14ac:dyDescent="0.3">
      <c r="A87" s="6" t="s">
        <v>92</v>
      </c>
      <c r="B87" s="9">
        <f>GSEmployeesByOccupationalSeries[[#This Row],[Male Employees]]+GSEmployeesByOccupationalSeries[[#This Row],[Female Employees]]</f>
        <v>4653</v>
      </c>
      <c r="C87" s="13">
        <f>GSEmployeesByOccupationalSeries[[#This Row],[Total Empl]]/$B$317</f>
        <v>3.3850783013061616E-3</v>
      </c>
      <c r="D87" s="9">
        <v>2839</v>
      </c>
      <c r="E87" s="9">
        <v>1814</v>
      </c>
      <c r="F87" s="11">
        <f>GSEmployeesByOccupationalSeries[[#This Row],[Female Employees]]/GSEmployeesByOccupationalSeries[[#This Row],[Total Empl]]</f>
        <v>0.3898560068772835</v>
      </c>
      <c r="G87" s="15">
        <f>((GSEmployeesByOccupationalSeries[[#This Row],[Male Employees]]*GSEmployeesByOccupationalSeries[[#This Row],[Male
Avg Salary]])+(E87*GSEmployeesByOccupationalSeries[[#This Row],[Female
Avg Salary]]))/GSEmployeesByOccupationalSeries[[#This Row],[Total Empl]]</f>
        <v>75370.751987965137</v>
      </c>
      <c r="H87" s="15">
        <v>77372.605494892996</v>
      </c>
      <c r="I87" s="15">
        <v>72237.751929438004</v>
      </c>
      <c r="J87" s="11">
        <f>ROUND(GSEmployeesByOccupationalSeries[[#This Row],[Female
Avg Salary]]/GSEmployeesByOccupationalSeries[[#This Row],[Male
Avg Salary]],3)</f>
        <v>0.93400000000000005</v>
      </c>
      <c r="K87" s="16">
        <f>ROUND(GSEmployeesByOccupationalSeries[[#This Row],[% 
of Total Pop]]*J87,7)</f>
        <v>3.1616999999999999E-3</v>
      </c>
    </row>
    <row r="88" spans="1:11" ht="15.6" x14ac:dyDescent="0.3">
      <c r="A88" s="6" t="s">
        <v>93</v>
      </c>
      <c r="B88" s="9">
        <f>GSEmployeesByOccupationalSeries[[#This Row],[Male Employees]]+GSEmployeesByOccupationalSeries[[#This Row],[Female Employees]]</f>
        <v>929</v>
      </c>
      <c r="C88" s="13">
        <f>GSEmployeesByOccupationalSeries[[#This Row],[Total Empl]]/$B$317</f>
        <v>6.7585165310840838E-4</v>
      </c>
      <c r="D88" s="9">
        <v>665</v>
      </c>
      <c r="E88" s="9">
        <v>264</v>
      </c>
      <c r="F88" s="11">
        <f>GSEmployeesByOccupationalSeries[[#This Row],[Female Employees]]/GSEmployeesByOccupationalSeries[[#This Row],[Total Empl]]</f>
        <v>0.28417653390742736</v>
      </c>
      <c r="G88" s="15">
        <f>((GSEmployeesByOccupationalSeries[[#This Row],[Male Employees]]*GSEmployeesByOccupationalSeries[[#This Row],[Male
Avg Salary]])+(E88*GSEmployeesByOccupationalSeries[[#This Row],[Female
Avg Salary]]))/GSEmployeesByOccupationalSeries[[#This Row],[Total Empl]]</f>
        <v>50222.558665231641</v>
      </c>
      <c r="H88" s="15">
        <v>50753.066165413999</v>
      </c>
      <c r="I88" s="15">
        <v>48886.242424242002</v>
      </c>
      <c r="J88" s="11">
        <f>ROUND(GSEmployeesByOccupationalSeries[[#This Row],[Female
Avg Salary]]/GSEmployeesByOccupationalSeries[[#This Row],[Male
Avg Salary]],3)</f>
        <v>0.96299999999999997</v>
      </c>
      <c r="K88" s="16">
        <f>ROUND(GSEmployeesByOccupationalSeries[[#This Row],[% 
of Total Pop]]*J88,7)</f>
        <v>6.5079999999999999E-4</v>
      </c>
    </row>
    <row r="89" spans="1:11" ht="15.6" x14ac:dyDescent="0.3">
      <c r="A89" s="6" t="s">
        <v>94</v>
      </c>
      <c r="B89" s="9">
        <f>GSEmployeesByOccupationalSeries[[#This Row],[Male Employees]]+GSEmployeesByOccupationalSeries[[#This Row],[Female Employees]]</f>
        <v>1720</v>
      </c>
      <c r="C89" s="13">
        <f>GSEmployeesByOccupationalSeries[[#This Row],[Total Empl]]/$B$317</f>
        <v>1.2513076892857508E-3</v>
      </c>
      <c r="D89" s="9">
        <v>1339</v>
      </c>
      <c r="E89" s="9">
        <v>381</v>
      </c>
      <c r="F89" s="11">
        <f>GSEmployeesByOccupationalSeries[[#This Row],[Female Employees]]/GSEmployeesByOccupationalSeries[[#This Row],[Total Empl]]</f>
        <v>0.22151162790697673</v>
      </c>
      <c r="G89" s="15">
        <f>((GSEmployeesByOccupationalSeries[[#This Row],[Male Employees]]*GSEmployeesByOccupationalSeries[[#This Row],[Male
Avg Salary]])+(E89*GSEmployeesByOccupationalSeries[[#This Row],[Female
Avg Salary]]))/GSEmployeesByOccupationalSeries[[#This Row],[Total Empl]]</f>
        <v>78647.908182987783</v>
      </c>
      <c r="H89" s="15">
        <v>79437.074738416006</v>
      </c>
      <c r="I89" s="15">
        <v>75874.433070865998</v>
      </c>
      <c r="J89" s="11">
        <f>ROUND(GSEmployeesByOccupationalSeries[[#This Row],[Female
Avg Salary]]/GSEmployeesByOccupationalSeries[[#This Row],[Male
Avg Salary]],3)</f>
        <v>0.95499999999999996</v>
      </c>
      <c r="K89" s="16">
        <f>ROUND(GSEmployeesByOccupationalSeries[[#This Row],[% 
of Total Pop]]*J89,7)</f>
        <v>1.1950000000000001E-3</v>
      </c>
    </row>
    <row r="90" spans="1:11" ht="15.6" x14ac:dyDescent="0.3">
      <c r="A90" s="6" t="s">
        <v>95</v>
      </c>
      <c r="B90" s="9">
        <f>GSEmployeesByOccupationalSeries[[#This Row],[Male Employees]]+GSEmployeesByOccupationalSeries[[#This Row],[Female Employees]]</f>
        <v>6932</v>
      </c>
      <c r="C90" s="13">
        <f>GSEmployeesByOccupationalSeries[[#This Row],[Total Empl]]/$B$317</f>
        <v>5.0430609896097815E-3</v>
      </c>
      <c r="D90" s="9">
        <v>6015</v>
      </c>
      <c r="E90" s="9">
        <v>917</v>
      </c>
      <c r="F90" s="11">
        <f>GSEmployeesByOccupationalSeries[[#This Row],[Female Employees]]/GSEmployeesByOccupationalSeries[[#This Row],[Total Empl]]</f>
        <v>0.13228505481823427</v>
      </c>
      <c r="G90" s="15">
        <f>((GSEmployeesByOccupationalSeries[[#This Row],[Male Employees]]*GSEmployeesByOccupationalSeries[[#This Row],[Male
Avg Salary]])+(E90*GSEmployeesByOccupationalSeries[[#This Row],[Female
Avg Salary]]))/GSEmployeesByOccupationalSeries[[#This Row],[Total Empl]]</f>
        <v>54580.089555928425</v>
      </c>
      <c r="H90" s="15">
        <v>54858.950424221999</v>
      </c>
      <c r="I90" s="15">
        <v>52750.920392585002</v>
      </c>
      <c r="J90" s="11">
        <f>ROUND(GSEmployeesByOccupationalSeries[[#This Row],[Female
Avg Salary]]/GSEmployeesByOccupationalSeries[[#This Row],[Male
Avg Salary]],3)</f>
        <v>0.96199999999999997</v>
      </c>
      <c r="K90" s="16">
        <f>ROUND(GSEmployeesByOccupationalSeries[[#This Row],[% 
of Total Pop]]*J90,7)</f>
        <v>4.8513999999999996E-3</v>
      </c>
    </row>
    <row r="91" spans="1:11" ht="15.6" x14ac:dyDescent="0.3">
      <c r="A91" s="6" t="s">
        <v>96</v>
      </c>
      <c r="B91" s="9">
        <f>GSEmployeesByOccupationalSeries[[#This Row],[Male Employees]]+GSEmployeesByOccupationalSeries[[#This Row],[Female Employees]]</f>
        <v>764</v>
      </c>
      <c r="C91" s="13">
        <f>GSEmployeesByOccupationalSeries[[#This Row],[Total Empl]]/$B$317</f>
        <v>5.5581341547343804E-4</v>
      </c>
      <c r="D91" s="9">
        <v>515</v>
      </c>
      <c r="E91" s="9">
        <v>249</v>
      </c>
      <c r="F91" s="11">
        <f>GSEmployeesByOccupationalSeries[[#This Row],[Female Employees]]/GSEmployeesByOccupationalSeries[[#This Row],[Total Empl]]</f>
        <v>0.32591623036649214</v>
      </c>
      <c r="G91" s="15">
        <f>((GSEmployeesByOccupationalSeries[[#This Row],[Male Employees]]*GSEmployeesByOccupationalSeries[[#This Row],[Male
Avg Salary]])+(E91*GSEmployeesByOccupationalSeries[[#This Row],[Female
Avg Salary]]))/GSEmployeesByOccupationalSeries[[#This Row],[Total Empl]]</f>
        <v>93711.130890052518</v>
      </c>
      <c r="H91" s="15">
        <v>97690.714563107002</v>
      </c>
      <c r="I91" s="15">
        <v>85480.265060240999</v>
      </c>
      <c r="J91" s="11">
        <f>ROUND(GSEmployeesByOccupationalSeries[[#This Row],[Female
Avg Salary]]/GSEmployeesByOccupationalSeries[[#This Row],[Male
Avg Salary]],3)</f>
        <v>0.875</v>
      </c>
      <c r="K91" s="16">
        <f>ROUND(GSEmployeesByOccupationalSeries[[#This Row],[% 
of Total Pop]]*J91,7)</f>
        <v>4.863E-4</v>
      </c>
    </row>
    <row r="92" spans="1:11" ht="15.6" x14ac:dyDescent="0.3">
      <c r="A92" s="6" t="s">
        <v>97</v>
      </c>
      <c r="B92" s="9">
        <f>GSEmployeesByOccupationalSeries[[#This Row],[Male Employees]]+GSEmployeesByOccupationalSeries[[#This Row],[Female Employees]]</f>
        <v>211</v>
      </c>
      <c r="C92" s="13">
        <f>GSEmployeesByOccupationalSeries[[#This Row],[Total Empl]]/$B$317</f>
        <v>1.5350344327865893E-4</v>
      </c>
      <c r="D92" s="9">
        <v>154</v>
      </c>
      <c r="E92" s="9">
        <v>57</v>
      </c>
      <c r="F92" s="11">
        <f>GSEmployeesByOccupationalSeries[[#This Row],[Female Employees]]/GSEmployeesByOccupationalSeries[[#This Row],[Total Empl]]</f>
        <v>0.27014218009478674</v>
      </c>
      <c r="G92" s="15">
        <f>((GSEmployeesByOccupationalSeries[[#This Row],[Male Employees]]*GSEmployeesByOccupationalSeries[[#This Row],[Male
Avg Salary]])+(E92*GSEmployeesByOccupationalSeries[[#This Row],[Female
Avg Salary]]))/GSEmployeesByOccupationalSeries[[#This Row],[Total Empl]]</f>
        <v>98033.16113744094</v>
      </c>
      <c r="H92" s="15">
        <v>101231.31168831199</v>
      </c>
      <c r="I92" s="15">
        <v>89392.543859648998</v>
      </c>
      <c r="J92" s="11">
        <f>ROUND(GSEmployeesByOccupationalSeries[[#This Row],[Female
Avg Salary]]/GSEmployeesByOccupationalSeries[[#This Row],[Male
Avg Salary]],3)</f>
        <v>0.88300000000000001</v>
      </c>
      <c r="K92" s="16">
        <f>ROUND(GSEmployeesByOccupationalSeries[[#This Row],[% 
of Total Pop]]*J92,7)</f>
        <v>1.3549999999999999E-4</v>
      </c>
    </row>
    <row r="93" spans="1:11" ht="15.6" x14ac:dyDescent="0.3">
      <c r="A93" s="6" t="s">
        <v>98</v>
      </c>
      <c r="B93" s="9">
        <f>GSEmployeesByOccupationalSeries[[#This Row],[Male Employees]]+GSEmployeesByOccupationalSeries[[#This Row],[Female Employees]]</f>
        <v>298</v>
      </c>
      <c r="C93" s="13">
        <f>GSEmployeesByOccupationalSeries[[#This Row],[Total Empl]]/$B$317</f>
        <v>2.1679633221346144E-4</v>
      </c>
      <c r="D93" s="9">
        <v>186</v>
      </c>
      <c r="E93" s="9">
        <v>112</v>
      </c>
      <c r="F93" s="11">
        <f>GSEmployeesByOccupationalSeries[[#This Row],[Female Employees]]/GSEmployeesByOccupationalSeries[[#This Row],[Total Empl]]</f>
        <v>0.37583892617449666</v>
      </c>
      <c r="G93" s="15">
        <f>((GSEmployeesByOccupationalSeries[[#This Row],[Male Employees]]*GSEmployeesByOccupationalSeries[[#This Row],[Male
Avg Salary]])+(E93*GSEmployeesByOccupationalSeries[[#This Row],[Female
Avg Salary]]))/GSEmployeesByOccupationalSeries[[#This Row],[Total Empl]]</f>
        <v>141153.00000000003</v>
      </c>
      <c r="H93" s="15">
        <v>139869.23655914</v>
      </c>
      <c r="I93" s="15">
        <v>143284.964285714</v>
      </c>
      <c r="J93" s="11">
        <f>ROUND(GSEmployeesByOccupationalSeries[[#This Row],[Female
Avg Salary]]/GSEmployeesByOccupationalSeries[[#This Row],[Male
Avg Salary]],3)</f>
        <v>1.024</v>
      </c>
      <c r="K93" s="16">
        <f>ROUND(GSEmployeesByOccupationalSeries[[#This Row],[% 
of Total Pop]]*J93,7)</f>
        <v>2.22E-4</v>
      </c>
    </row>
    <row r="94" spans="1:11" ht="15.6" x14ac:dyDescent="0.3">
      <c r="A94" s="6" t="s">
        <v>99</v>
      </c>
      <c r="B94" s="9">
        <f>GSEmployeesByOccupationalSeries[[#This Row],[Male Employees]]+GSEmployeesByOccupationalSeries[[#This Row],[Female Employees]]</f>
        <v>1163</v>
      </c>
      <c r="C94" s="13">
        <f>GSEmployeesByOccupationalSeries[[#This Row],[Total Empl]]/$B$317</f>
        <v>8.4608769920891161E-4</v>
      </c>
      <c r="D94" s="9">
        <v>861</v>
      </c>
      <c r="E94" s="9">
        <v>302</v>
      </c>
      <c r="F94" s="11">
        <f>GSEmployeesByOccupationalSeries[[#This Row],[Female Employees]]/GSEmployeesByOccupationalSeries[[#This Row],[Total Empl]]</f>
        <v>0.25967325881341358</v>
      </c>
      <c r="G94" s="15">
        <f>((GSEmployeesByOccupationalSeries[[#This Row],[Male Employees]]*GSEmployeesByOccupationalSeries[[#This Row],[Male
Avg Salary]])+(E94*GSEmployeesByOccupationalSeries[[#This Row],[Female
Avg Salary]]))/GSEmployeesByOccupationalSeries[[#This Row],[Total Empl]]</f>
        <v>93190.358555460203</v>
      </c>
      <c r="H94" s="15">
        <v>94509.137049942001</v>
      </c>
      <c r="I94" s="15">
        <v>89430.529801324999</v>
      </c>
      <c r="J94" s="11">
        <f>ROUND(GSEmployeesByOccupationalSeries[[#This Row],[Female
Avg Salary]]/GSEmployeesByOccupationalSeries[[#This Row],[Male
Avg Salary]],3)</f>
        <v>0.94599999999999995</v>
      </c>
      <c r="K94" s="16">
        <f>ROUND(GSEmployeesByOccupationalSeries[[#This Row],[% 
of Total Pop]]*J94,7)</f>
        <v>8.0040000000000005E-4</v>
      </c>
    </row>
    <row r="95" spans="1:11" ht="15.6" x14ac:dyDescent="0.3">
      <c r="A95" s="6" t="s">
        <v>100</v>
      </c>
      <c r="B95" s="9">
        <f>GSEmployeesByOccupationalSeries[[#This Row],[Male Employees]]+GSEmployeesByOccupationalSeries[[#This Row],[Female Employees]]</f>
        <v>522</v>
      </c>
      <c r="C95" s="13">
        <f>GSEmployeesByOccupationalSeries[[#This Row],[Total Empl]]/$B$317</f>
        <v>3.7975733360881504E-4</v>
      </c>
      <c r="D95" s="9">
        <v>355</v>
      </c>
      <c r="E95" s="9">
        <v>167</v>
      </c>
      <c r="F95" s="11">
        <f>GSEmployeesByOccupationalSeries[[#This Row],[Female Employees]]/GSEmployeesByOccupationalSeries[[#This Row],[Total Empl]]</f>
        <v>0.31992337164750956</v>
      </c>
      <c r="G95" s="15">
        <f>((GSEmployeesByOccupationalSeries[[#This Row],[Male Employees]]*GSEmployeesByOccupationalSeries[[#This Row],[Male
Avg Salary]])+(E95*GSEmployeesByOccupationalSeries[[#This Row],[Female
Avg Salary]]))/GSEmployeesByOccupationalSeries[[#This Row],[Total Empl]]</f>
        <v>99578.636015325465</v>
      </c>
      <c r="H95" s="15">
        <v>103055.278873239</v>
      </c>
      <c r="I95" s="15">
        <v>92188.167664670997</v>
      </c>
      <c r="J95" s="11">
        <f>ROUND(GSEmployeesByOccupationalSeries[[#This Row],[Female
Avg Salary]]/GSEmployeesByOccupationalSeries[[#This Row],[Male
Avg Salary]],3)</f>
        <v>0.89500000000000002</v>
      </c>
      <c r="K95" s="16">
        <f>ROUND(GSEmployeesByOccupationalSeries[[#This Row],[% 
of Total Pop]]*J95,7)</f>
        <v>3.3990000000000002E-4</v>
      </c>
    </row>
    <row r="96" spans="1:11" ht="15.6" x14ac:dyDescent="0.3">
      <c r="A96" s="6" t="s">
        <v>101</v>
      </c>
      <c r="B96" s="9">
        <f>GSEmployeesByOccupationalSeries[[#This Row],[Male Employees]]+GSEmployeesByOccupationalSeries[[#This Row],[Female Employees]]</f>
        <v>1863</v>
      </c>
      <c r="C96" s="13">
        <f>GSEmployeesByOccupationalSeries[[#This Row],[Total Empl]]/$B$317</f>
        <v>1.3553408285693915E-3</v>
      </c>
      <c r="D96" s="9">
        <v>1243</v>
      </c>
      <c r="E96" s="9">
        <v>620</v>
      </c>
      <c r="F96" s="11">
        <f>GSEmployeesByOccupationalSeries[[#This Row],[Female Employees]]/GSEmployeesByOccupationalSeries[[#This Row],[Total Empl]]</f>
        <v>0.33279656468062263</v>
      </c>
      <c r="G96" s="15">
        <f>((GSEmployeesByOccupationalSeries[[#This Row],[Male Employees]]*GSEmployeesByOccupationalSeries[[#This Row],[Male
Avg Salary]])+(E96*GSEmployeesByOccupationalSeries[[#This Row],[Female
Avg Salary]]))/GSEmployeesByOccupationalSeries[[#This Row],[Total Empl]]</f>
        <v>88340.430488459213</v>
      </c>
      <c r="H96" s="15">
        <v>89915.741753820999</v>
      </c>
      <c r="I96" s="15">
        <v>85182.185483870999</v>
      </c>
      <c r="J96" s="11">
        <f>ROUND(GSEmployeesByOccupationalSeries[[#This Row],[Female
Avg Salary]]/GSEmployeesByOccupationalSeries[[#This Row],[Male
Avg Salary]],3)</f>
        <v>0.94699999999999995</v>
      </c>
      <c r="K96" s="16">
        <f>ROUND(GSEmployeesByOccupationalSeries[[#This Row],[% 
of Total Pop]]*J96,7)</f>
        <v>1.2834999999999999E-3</v>
      </c>
    </row>
    <row r="97" spans="1:11" ht="15.6" x14ac:dyDescent="0.3">
      <c r="A97" s="6" t="s">
        <v>102</v>
      </c>
      <c r="B97" s="9">
        <f>GSEmployeesByOccupationalSeries[[#This Row],[Male Employees]]+GSEmployeesByOccupationalSeries[[#This Row],[Female Employees]]</f>
        <v>173</v>
      </c>
      <c r="C97" s="13">
        <f>GSEmployeesByOccupationalSeries[[#This Row],[Total Empl]]/$B$317</f>
        <v>1.2585827339909003E-4</v>
      </c>
      <c r="D97" s="9">
        <v>70</v>
      </c>
      <c r="E97" s="9">
        <v>103</v>
      </c>
      <c r="F97" s="11">
        <f>GSEmployeesByOccupationalSeries[[#This Row],[Female Employees]]/GSEmployeesByOccupationalSeries[[#This Row],[Total Empl]]</f>
        <v>0.59537572254335258</v>
      </c>
      <c r="G97" s="15">
        <f>((GSEmployeesByOccupationalSeries[[#This Row],[Male Employees]]*GSEmployeesByOccupationalSeries[[#This Row],[Male
Avg Salary]])+(E97*GSEmployeesByOccupationalSeries[[#This Row],[Female
Avg Salary]]))/GSEmployeesByOccupationalSeries[[#This Row],[Total Empl]]</f>
        <v>35569.090955457432</v>
      </c>
      <c r="H97" s="15">
        <v>35042.867647059</v>
      </c>
      <c r="I97" s="15">
        <v>35926.718446601997</v>
      </c>
      <c r="J97" s="11">
        <f>ROUND(GSEmployeesByOccupationalSeries[[#This Row],[Female
Avg Salary]]/GSEmployeesByOccupationalSeries[[#This Row],[Male
Avg Salary]],3)</f>
        <v>1.0249999999999999</v>
      </c>
      <c r="K97" s="16">
        <f>ROUND(GSEmployeesByOccupationalSeries[[#This Row],[% 
of Total Pop]]*J97,7)</f>
        <v>1.2899999999999999E-4</v>
      </c>
    </row>
    <row r="98" spans="1:11" ht="15.6" x14ac:dyDescent="0.3">
      <c r="A98" s="6" t="s">
        <v>103</v>
      </c>
      <c r="B98" s="9">
        <f>GSEmployeesByOccupationalSeries[[#This Row],[Male Employees]]+GSEmployeesByOccupationalSeries[[#This Row],[Female Employees]]</f>
        <v>24182</v>
      </c>
      <c r="C98" s="13">
        <f>GSEmployeesByOccupationalSeries[[#This Row],[Total Empl]]/$B$317</f>
        <v>1.7592513105993038E-2</v>
      </c>
      <c r="D98" s="9">
        <v>8940</v>
      </c>
      <c r="E98" s="9">
        <v>15242</v>
      </c>
      <c r="F98" s="11">
        <f>GSEmployeesByOccupationalSeries[[#This Row],[Female Employees]]/GSEmployeesByOccupationalSeries[[#This Row],[Total Empl]]</f>
        <v>0.63030353155239438</v>
      </c>
      <c r="G98" s="15">
        <f>((GSEmployeesByOccupationalSeries[[#This Row],[Male Employees]]*GSEmployeesByOccupationalSeries[[#This Row],[Male
Avg Salary]])+(E98*GSEmployeesByOccupationalSeries[[#This Row],[Female
Avg Salary]]))/GSEmployeesByOccupationalSeries[[#This Row],[Total Empl]]</f>
        <v>96282.393429381947</v>
      </c>
      <c r="H98" s="15">
        <v>98926.985564011004</v>
      </c>
      <c r="I98" s="15">
        <v>94731.241764011007</v>
      </c>
      <c r="J98" s="11">
        <f>ROUND(GSEmployeesByOccupationalSeries[[#This Row],[Female
Avg Salary]]/GSEmployeesByOccupationalSeries[[#This Row],[Male
Avg Salary]],3)</f>
        <v>0.95799999999999996</v>
      </c>
      <c r="K98" s="16">
        <f>ROUND(GSEmployeesByOccupationalSeries[[#This Row],[% 
of Total Pop]]*J98,7)</f>
        <v>1.68536E-2</v>
      </c>
    </row>
    <row r="99" spans="1:11" ht="15.6" x14ac:dyDescent="0.3">
      <c r="A99" s="6" t="s">
        <v>104</v>
      </c>
      <c r="B99" s="9">
        <f>GSEmployeesByOccupationalSeries[[#This Row],[Male Employees]]+GSEmployeesByOccupationalSeries[[#This Row],[Female Employees]]</f>
        <v>5842</v>
      </c>
      <c r="C99" s="13">
        <f>GSEmployeesByOccupationalSeries[[#This Row],[Total Empl]]/$B$317</f>
        <v>4.2500811167484626E-3</v>
      </c>
      <c r="D99" s="9">
        <v>1595</v>
      </c>
      <c r="E99" s="9">
        <v>4247</v>
      </c>
      <c r="F99" s="11">
        <f>GSEmployeesByOccupationalSeries[[#This Row],[Female Employees]]/GSEmployeesByOccupationalSeries[[#This Row],[Total Empl]]</f>
        <v>0.72697706264977746</v>
      </c>
      <c r="G99" s="15">
        <f>((GSEmployeesByOccupationalSeries[[#This Row],[Male Employees]]*GSEmployeesByOccupationalSeries[[#This Row],[Male
Avg Salary]])+(E99*GSEmployeesByOccupationalSeries[[#This Row],[Female
Avg Salary]]))/GSEmployeesByOccupationalSeries[[#This Row],[Total Empl]]</f>
        <v>51713.771099044381</v>
      </c>
      <c r="H99" s="15">
        <v>52095.241530740001</v>
      </c>
      <c r="I99" s="15">
        <v>51570.506361922999</v>
      </c>
      <c r="J99" s="11">
        <f>ROUND(GSEmployeesByOccupationalSeries[[#This Row],[Female
Avg Salary]]/GSEmployeesByOccupationalSeries[[#This Row],[Male
Avg Salary]],3)</f>
        <v>0.99</v>
      </c>
      <c r="K99" s="16">
        <f>ROUND(GSEmployeesByOccupationalSeries[[#This Row],[% 
of Total Pop]]*J99,7)</f>
        <v>4.2075999999999997E-3</v>
      </c>
    </row>
    <row r="100" spans="1:11" ht="15.6" x14ac:dyDescent="0.3">
      <c r="A100" s="6" t="s">
        <v>105</v>
      </c>
      <c r="B100" s="9">
        <f>GSEmployeesByOccupationalSeries[[#This Row],[Male Employees]]+GSEmployeesByOccupationalSeries[[#This Row],[Female Employees]]</f>
        <v>884</v>
      </c>
      <c r="C100" s="13">
        <f>GSEmployeesByOccupationalSeries[[#This Row],[Total Empl]]/$B$317</f>
        <v>6.4311395193523469E-4</v>
      </c>
      <c r="D100" s="9">
        <v>483</v>
      </c>
      <c r="E100" s="9">
        <v>401</v>
      </c>
      <c r="F100" s="11">
        <f>GSEmployeesByOccupationalSeries[[#This Row],[Female Employees]]/GSEmployeesByOccupationalSeries[[#This Row],[Total Empl]]</f>
        <v>0.45361990950226244</v>
      </c>
      <c r="G100" s="15">
        <f>((GSEmployeesByOccupationalSeries[[#This Row],[Male Employees]]*GSEmployeesByOccupationalSeries[[#This Row],[Male
Avg Salary]])+(E100*GSEmployeesByOccupationalSeries[[#This Row],[Female
Avg Salary]]))/GSEmployeesByOccupationalSeries[[#This Row],[Total Empl]]</f>
        <v>136544.53959276003</v>
      </c>
      <c r="H100" s="15">
        <v>137507.28778467901</v>
      </c>
      <c r="I100" s="15">
        <v>135384.92019950101</v>
      </c>
      <c r="J100" s="11">
        <f>ROUND(GSEmployeesByOccupationalSeries[[#This Row],[Female
Avg Salary]]/GSEmployeesByOccupationalSeries[[#This Row],[Male
Avg Salary]],3)</f>
        <v>0.98499999999999999</v>
      </c>
      <c r="K100" s="16">
        <f>ROUND(GSEmployeesByOccupationalSeries[[#This Row],[% 
of Total Pop]]*J100,7)</f>
        <v>6.3349999999999995E-4</v>
      </c>
    </row>
    <row r="101" spans="1:11" ht="15.6" x14ac:dyDescent="0.3">
      <c r="A101" s="6" t="s">
        <v>106</v>
      </c>
      <c r="B101" s="9">
        <f>GSEmployeesByOccupationalSeries[[#This Row],[Male Employees]]+GSEmployeesByOccupationalSeries[[#This Row],[Female Employees]]</f>
        <v>10975</v>
      </c>
      <c r="C101" s="13">
        <f>GSEmployeesByOccupationalSeries[[#This Row],[Total Empl]]/$B$317</f>
        <v>7.9843615639018095E-3</v>
      </c>
      <c r="D101" s="9">
        <v>4270</v>
      </c>
      <c r="E101" s="9">
        <v>6705</v>
      </c>
      <c r="F101" s="11">
        <f>GSEmployeesByOccupationalSeries[[#This Row],[Female Employees]]/GSEmployeesByOccupationalSeries[[#This Row],[Total Empl]]</f>
        <v>0.61093394077448748</v>
      </c>
      <c r="G101" s="15">
        <f>((GSEmployeesByOccupationalSeries[[#This Row],[Male Employees]]*GSEmployeesByOccupationalSeries[[#This Row],[Male
Avg Salary]])+(E101*GSEmployeesByOccupationalSeries[[#This Row],[Female
Avg Salary]]))/GSEmployeesByOccupationalSeries[[#This Row],[Total Empl]]</f>
        <v>104782.79936522442</v>
      </c>
      <c r="H101" s="15">
        <v>105638.94095595099</v>
      </c>
      <c r="I101" s="15">
        <v>104237.57571236799</v>
      </c>
      <c r="J101" s="11">
        <f>ROUND(GSEmployeesByOccupationalSeries[[#This Row],[Female
Avg Salary]]/GSEmployeesByOccupationalSeries[[#This Row],[Male
Avg Salary]],3)</f>
        <v>0.98699999999999999</v>
      </c>
      <c r="K101" s="16">
        <f>ROUND(GSEmployeesByOccupationalSeries[[#This Row],[% 
of Total Pop]]*J101,7)</f>
        <v>7.8805999999999998E-3</v>
      </c>
    </row>
    <row r="102" spans="1:11" ht="15.6" x14ac:dyDescent="0.3">
      <c r="A102" s="6" t="s">
        <v>107</v>
      </c>
      <c r="B102" s="9">
        <f>GSEmployeesByOccupationalSeries[[#This Row],[Male Employees]]+GSEmployeesByOccupationalSeries[[#This Row],[Female Employees]]</f>
        <v>10516</v>
      </c>
      <c r="C102" s="13">
        <f>GSEmployeesByOccupationalSeries[[#This Row],[Total Empl]]/$B$317</f>
        <v>7.6504370119354383E-3</v>
      </c>
      <c r="D102" s="9">
        <v>4966</v>
      </c>
      <c r="E102" s="9">
        <v>5550</v>
      </c>
      <c r="F102" s="11">
        <f>GSEmployeesByOccupationalSeries[[#This Row],[Female Employees]]/GSEmployeesByOccupationalSeries[[#This Row],[Total Empl]]</f>
        <v>0.52776721186763031</v>
      </c>
      <c r="G102" s="15">
        <f>((GSEmployeesByOccupationalSeries[[#This Row],[Male Employees]]*GSEmployeesByOccupationalSeries[[#This Row],[Male
Avg Salary]])+(E102*GSEmployeesByOccupationalSeries[[#This Row],[Female
Avg Salary]]))/GSEmployeesByOccupationalSeries[[#This Row],[Total Empl]]</f>
        <v>111962.04963545538</v>
      </c>
      <c r="H102" s="15">
        <v>112507.037484885</v>
      </c>
      <c r="I102" s="15">
        <v>111474.408255227</v>
      </c>
      <c r="J102" s="11">
        <f>ROUND(GSEmployeesByOccupationalSeries[[#This Row],[Female
Avg Salary]]/GSEmployeesByOccupationalSeries[[#This Row],[Male
Avg Salary]],3)</f>
        <v>0.99099999999999999</v>
      </c>
      <c r="K102" s="16">
        <f>ROUND(GSEmployeesByOccupationalSeries[[#This Row],[% 
of Total Pop]]*J102,7)</f>
        <v>7.5816E-3</v>
      </c>
    </row>
    <row r="103" spans="1:11" ht="15.6" x14ac:dyDescent="0.3">
      <c r="A103" s="6" t="s">
        <v>108</v>
      </c>
      <c r="B103" s="9">
        <f>GSEmployeesByOccupationalSeries[[#This Row],[Male Employees]]+GSEmployeesByOccupationalSeries[[#This Row],[Female Employees]]</f>
        <v>7336</v>
      </c>
      <c r="C103" s="13">
        <f>GSEmployeesByOccupationalSeries[[#This Row],[Total Empl]]/$B$317</f>
        <v>5.3369727956978294E-3</v>
      </c>
      <c r="D103" s="9">
        <v>3427</v>
      </c>
      <c r="E103" s="9">
        <v>3909</v>
      </c>
      <c r="F103" s="11">
        <f>GSEmployeesByOccupationalSeries[[#This Row],[Female Employees]]/GSEmployeesByOccupationalSeries[[#This Row],[Total Empl]]</f>
        <v>0.53285169029443835</v>
      </c>
      <c r="G103" s="15">
        <f>((GSEmployeesByOccupationalSeries[[#This Row],[Male Employees]]*GSEmployeesByOccupationalSeries[[#This Row],[Male
Avg Salary]])+(E103*GSEmployeesByOccupationalSeries[[#This Row],[Female
Avg Salary]]))/GSEmployeesByOccupationalSeries[[#This Row],[Total Empl]]</f>
        <v>112728.19411123233</v>
      </c>
      <c r="H103" s="15">
        <v>112772.607528451</v>
      </c>
      <c r="I103" s="15">
        <v>112689.257099002</v>
      </c>
      <c r="J103" s="11">
        <f>ROUND(GSEmployeesByOccupationalSeries[[#This Row],[Female
Avg Salary]]/GSEmployeesByOccupationalSeries[[#This Row],[Male
Avg Salary]],3)</f>
        <v>0.999</v>
      </c>
      <c r="K103" s="16">
        <f>ROUND(GSEmployeesByOccupationalSeries[[#This Row],[% 
of Total Pop]]*J103,7)</f>
        <v>5.3315999999999997E-3</v>
      </c>
    </row>
    <row r="104" spans="1:11" ht="15.6" x14ac:dyDescent="0.3">
      <c r="A104" s="6" t="s">
        <v>109</v>
      </c>
      <c r="B104" s="9">
        <f>GSEmployeesByOccupationalSeries[[#This Row],[Male Employees]]+GSEmployeesByOccupationalSeries[[#This Row],[Female Employees]]</f>
        <v>4927</v>
      </c>
      <c r="C104" s="13">
        <f>GSEmployeesByOccupationalSeries[[#This Row],[Total Empl]]/$B$317</f>
        <v>3.5844145262272638E-3</v>
      </c>
      <c r="D104" s="9">
        <v>1361</v>
      </c>
      <c r="E104" s="9">
        <v>3566</v>
      </c>
      <c r="F104" s="11">
        <f>GSEmployeesByOccupationalSeries[[#This Row],[Female Employees]]/GSEmployeesByOccupationalSeries[[#This Row],[Total Empl]]</f>
        <v>0.72376699817333068</v>
      </c>
      <c r="G104" s="15">
        <f>((GSEmployeesByOccupationalSeries[[#This Row],[Male Employees]]*GSEmployeesByOccupationalSeries[[#This Row],[Male
Avg Salary]])+(E104*GSEmployeesByOccupationalSeries[[#This Row],[Female
Avg Salary]]))/GSEmployeesByOccupationalSeries[[#This Row],[Total Empl]]</f>
        <v>49344.47920074236</v>
      </c>
      <c r="H104" s="15">
        <v>49398.933088234997</v>
      </c>
      <c r="I104" s="15">
        <v>49323.696323322998</v>
      </c>
      <c r="J104" s="11">
        <f>ROUND(GSEmployeesByOccupationalSeries[[#This Row],[Female
Avg Salary]]/GSEmployeesByOccupationalSeries[[#This Row],[Male
Avg Salary]],3)</f>
        <v>0.998</v>
      </c>
      <c r="K104" s="16">
        <f>ROUND(GSEmployeesByOccupationalSeries[[#This Row],[% 
of Total Pop]]*J104,7)</f>
        <v>3.5772E-3</v>
      </c>
    </row>
    <row r="105" spans="1:11" ht="15.6" x14ac:dyDescent="0.3">
      <c r="A105" s="6" t="s">
        <v>110</v>
      </c>
      <c r="B105" s="9">
        <f>GSEmployeesByOccupationalSeries[[#This Row],[Male Employees]]+GSEmployeesByOccupationalSeries[[#This Row],[Female Employees]]</f>
        <v>803</v>
      </c>
      <c r="C105" s="13">
        <f>GSEmployeesByOccupationalSeries[[#This Row],[Total Empl]]/$B$317</f>
        <v>5.8418608982352199E-4</v>
      </c>
      <c r="D105" s="9">
        <v>267</v>
      </c>
      <c r="E105" s="9">
        <v>536</v>
      </c>
      <c r="F105" s="11">
        <f>GSEmployeesByOccupationalSeries[[#This Row],[Female Employees]]/GSEmployeesByOccupationalSeries[[#This Row],[Total Empl]]</f>
        <v>0.66749688667496887</v>
      </c>
      <c r="G105" s="15">
        <f>((GSEmployeesByOccupationalSeries[[#This Row],[Male Employees]]*GSEmployeesByOccupationalSeries[[#This Row],[Male
Avg Salary]])+(E105*GSEmployeesByOccupationalSeries[[#This Row],[Female
Avg Salary]]))/GSEmployeesByOccupationalSeries[[#This Row],[Total Empl]]</f>
        <v>72904.960149439765</v>
      </c>
      <c r="H105" s="15">
        <v>73307.524344568999</v>
      </c>
      <c r="I105" s="15">
        <v>72704.429104477997</v>
      </c>
      <c r="J105" s="11">
        <f>ROUND(GSEmployeesByOccupationalSeries[[#This Row],[Female
Avg Salary]]/GSEmployeesByOccupationalSeries[[#This Row],[Male
Avg Salary]],3)</f>
        <v>0.99199999999999999</v>
      </c>
      <c r="K105" s="16">
        <f>ROUND(GSEmployeesByOccupationalSeries[[#This Row],[% 
of Total Pop]]*J105,7)</f>
        <v>5.7950000000000005E-4</v>
      </c>
    </row>
    <row r="106" spans="1:11" ht="15.6" x14ac:dyDescent="0.3">
      <c r="A106" s="6" t="s">
        <v>111</v>
      </c>
      <c r="B106" s="9">
        <f>GSEmployeesByOccupationalSeries[[#This Row],[Male Employees]]+GSEmployeesByOccupationalSeries[[#This Row],[Female Employees]]</f>
        <v>561</v>
      </c>
      <c r="C106" s="13">
        <f>GSEmployeesByOccupationalSeries[[#This Row],[Total Empl]]/$B$317</f>
        <v>4.0813000795889893E-4</v>
      </c>
      <c r="D106" s="9">
        <v>117</v>
      </c>
      <c r="E106" s="9">
        <v>444</v>
      </c>
      <c r="F106" s="11">
        <f>GSEmployeesByOccupationalSeries[[#This Row],[Female Employees]]/GSEmployeesByOccupationalSeries[[#This Row],[Total Empl]]</f>
        <v>0.79144385026737973</v>
      </c>
      <c r="G106" s="15">
        <f>((GSEmployeesByOccupationalSeries[[#This Row],[Male Employees]]*GSEmployeesByOccupationalSeries[[#This Row],[Male
Avg Salary]])+(E106*GSEmployeesByOccupationalSeries[[#This Row],[Female
Avg Salary]]))/GSEmployeesByOccupationalSeries[[#This Row],[Total Empl]]</f>
        <v>44548.281639928799</v>
      </c>
      <c r="H106" s="15">
        <v>44926.230769230999</v>
      </c>
      <c r="I106" s="15">
        <v>44448.686936937003</v>
      </c>
      <c r="J106" s="11">
        <f>ROUND(GSEmployeesByOccupationalSeries[[#This Row],[Female
Avg Salary]]/GSEmployeesByOccupationalSeries[[#This Row],[Male
Avg Salary]],3)</f>
        <v>0.98899999999999999</v>
      </c>
      <c r="K106" s="16">
        <f>ROUND(GSEmployeesByOccupationalSeries[[#This Row],[% 
of Total Pop]]*J106,7)</f>
        <v>4.036E-4</v>
      </c>
    </row>
    <row r="107" spans="1:11" ht="15.6" x14ac:dyDescent="0.3">
      <c r="A107" s="6" t="s">
        <v>112</v>
      </c>
      <c r="B107" s="9">
        <f>GSEmployeesByOccupationalSeries[[#This Row],[Male Employees]]+GSEmployeesByOccupationalSeries[[#This Row],[Female Employees]]</f>
        <v>702</v>
      </c>
      <c r="C107" s="13">
        <f>GSEmployeesByOccupationalSeries[[#This Row],[Total Empl]]/$B$317</f>
        <v>5.1070813830150991E-4</v>
      </c>
      <c r="D107" s="9">
        <v>221</v>
      </c>
      <c r="E107" s="9">
        <v>481</v>
      </c>
      <c r="F107" s="11">
        <f>GSEmployeesByOccupationalSeries[[#This Row],[Female Employees]]/GSEmployeesByOccupationalSeries[[#This Row],[Total Empl]]</f>
        <v>0.68518518518518523</v>
      </c>
      <c r="G107" s="15">
        <f>((GSEmployeesByOccupationalSeries[[#This Row],[Male Employees]]*GSEmployeesByOccupationalSeries[[#This Row],[Male
Avg Salary]])+(E107*GSEmployeesByOccupationalSeries[[#This Row],[Female
Avg Salary]]))/GSEmployeesByOccupationalSeries[[#This Row],[Total Empl]]</f>
        <v>53118.085470085651</v>
      </c>
      <c r="H107" s="15">
        <v>54147.022624434001</v>
      </c>
      <c r="I107" s="15">
        <v>52645.330561331</v>
      </c>
      <c r="J107" s="11">
        <f>ROUND(GSEmployeesByOccupationalSeries[[#This Row],[Female
Avg Salary]]/GSEmployeesByOccupationalSeries[[#This Row],[Male
Avg Salary]],3)</f>
        <v>0.97199999999999998</v>
      </c>
      <c r="K107" s="16">
        <f>ROUND(GSEmployeesByOccupationalSeries[[#This Row],[% 
of Total Pop]]*J107,7)</f>
        <v>4.9640000000000003E-4</v>
      </c>
    </row>
    <row r="108" spans="1:11" ht="15.6" x14ac:dyDescent="0.3">
      <c r="A108" s="6" t="s">
        <v>113</v>
      </c>
      <c r="B108" s="9">
        <f>GSEmployeesByOccupationalSeries[[#This Row],[Male Employees]]+GSEmployeesByOccupationalSeries[[#This Row],[Female Employees]]</f>
        <v>1230</v>
      </c>
      <c r="C108" s="13">
        <f>GSEmployeesByOccupationalSeries[[#This Row],[Total Empl]]/$B$317</f>
        <v>8.948304987334147E-4</v>
      </c>
      <c r="D108" s="9">
        <v>345</v>
      </c>
      <c r="E108" s="9">
        <v>885</v>
      </c>
      <c r="F108" s="11">
        <f>GSEmployeesByOccupationalSeries[[#This Row],[Female Employees]]/GSEmployeesByOccupationalSeries[[#This Row],[Total Empl]]</f>
        <v>0.71951219512195119</v>
      </c>
      <c r="G108" s="15">
        <f>((GSEmployeesByOccupationalSeries[[#This Row],[Male Employees]]*GSEmployeesByOccupationalSeries[[#This Row],[Male
Avg Salary]])+(E108*GSEmployeesByOccupationalSeries[[#This Row],[Female
Avg Salary]]))/GSEmployeesByOccupationalSeries[[#This Row],[Total Empl]]</f>
        <v>49273.497848349813</v>
      </c>
      <c r="H108" s="15">
        <v>48766.757309941997</v>
      </c>
      <c r="I108" s="15">
        <v>49471.040770102001</v>
      </c>
      <c r="J108" s="11">
        <f>ROUND(GSEmployeesByOccupationalSeries[[#This Row],[Female
Avg Salary]]/GSEmployeesByOccupationalSeries[[#This Row],[Male
Avg Salary]],3)</f>
        <v>1.014</v>
      </c>
      <c r="K108" s="16">
        <f>ROUND(GSEmployeesByOccupationalSeries[[#This Row],[% 
of Total Pop]]*J108,7)</f>
        <v>9.0740000000000005E-4</v>
      </c>
    </row>
    <row r="109" spans="1:11" ht="15.6" x14ac:dyDescent="0.3">
      <c r="A109" s="6" t="s">
        <v>114</v>
      </c>
      <c r="B109" s="9">
        <f>GSEmployeesByOccupationalSeries[[#This Row],[Male Employees]]+GSEmployeesByOccupationalSeries[[#This Row],[Female Employees]]</f>
        <v>1502</v>
      </c>
      <c r="C109" s="13">
        <f>GSEmployeesByOccupationalSeries[[#This Row],[Total Empl]]/$B$317</f>
        <v>1.0927117147134869E-3</v>
      </c>
      <c r="D109" s="9">
        <v>491</v>
      </c>
      <c r="E109" s="9">
        <v>1011</v>
      </c>
      <c r="F109" s="11">
        <f>GSEmployeesByOccupationalSeries[[#This Row],[Female Employees]]/GSEmployeesByOccupationalSeries[[#This Row],[Total Empl]]</f>
        <v>0.67310252996005326</v>
      </c>
      <c r="G109" s="15">
        <f>((GSEmployeesByOccupationalSeries[[#This Row],[Male Employees]]*GSEmployeesByOccupationalSeries[[#This Row],[Male
Avg Salary]])+(E109*GSEmployeesByOccupationalSeries[[#This Row],[Female
Avg Salary]]))/GSEmployeesByOccupationalSeries[[#This Row],[Total Empl]]</f>
        <v>49176.726364847047</v>
      </c>
      <c r="H109" s="15">
        <v>49163.433808554</v>
      </c>
      <c r="I109" s="15">
        <v>49183.181998022003</v>
      </c>
      <c r="J109" s="11">
        <f>ROUND(GSEmployeesByOccupationalSeries[[#This Row],[Female
Avg Salary]]/GSEmployeesByOccupationalSeries[[#This Row],[Male
Avg Salary]],3)</f>
        <v>1</v>
      </c>
      <c r="K109" s="16">
        <f>ROUND(GSEmployeesByOccupationalSeries[[#This Row],[% 
of Total Pop]]*J109,7)</f>
        <v>1.0927000000000001E-3</v>
      </c>
    </row>
    <row r="110" spans="1:11" ht="15.6" x14ac:dyDescent="0.3">
      <c r="A110" s="6" t="s">
        <v>115</v>
      </c>
      <c r="B110" s="9">
        <f>GSEmployeesByOccupationalSeries[[#This Row],[Male Employees]]+GSEmployeesByOccupationalSeries[[#This Row],[Female Employees]]</f>
        <v>12261</v>
      </c>
      <c r="C110" s="13">
        <f>GSEmployeesByOccupationalSeries[[#This Row],[Total Empl]]/$B$317</f>
        <v>8.9199323129840625E-3</v>
      </c>
      <c r="D110" s="9">
        <v>4146</v>
      </c>
      <c r="E110" s="9">
        <v>8115</v>
      </c>
      <c r="F110" s="11">
        <f>GSEmployeesByOccupationalSeries[[#This Row],[Female Employees]]/GSEmployeesByOccupationalSeries[[#This Row],[Total Empl]]</f>
        <v>0.66185466112062641</v>
      </c>
      <c r="G110" s="15">
        <f>((GSEmployeesByOccupationalSeries[[#This Row],[Male Employees]]*GSEmployeesByOccupationalSeries[[#This Row],[Male
Avg Salary]])+(E110*GSEmployeesByOccupationalSeries[[#This Row],[Female
Avg Salary]]))/GSEmployeesByOccupationalSeries[[#This Row],[Total Empl]]</f>
        <v>101134.9445564019</v>
      </c>
      <c r="H110" s="15">
        <v>103870.41433397699</v>
      </c>
      <c r="I110" s="15">
        <v>99737.377372443007</v>
      </c>
      <c r="J110" s="11">
        <f>ROUND(GSEmployeesByOccupationalSeries[[#This Row],[Female
Avg Salary]]/GSEmployeesByOccupationalSeries[[#This Row],[Male
Avg Salary]],3)</f>
        <v>0.96</v>
      </c>
      <c r="K110" s="16">
        <f>ROUND(GSEmployeesByOccupationalSeries[[#This Row],[% 
of Total Pop]]*J110,7)</f>
        <v>8.5631000000000006E-3</v>
      </c>
    </row>
    <row r="111" spans="1:11" ht="15.6" x14ac:dyDescent="0.3">
      <c r="A111" s="6" t="s">
        <v>116</v>
      </c>
      <c r="B111" s="9">
        <f>GSEmployeesByOccupationalSeries[[#This Row],[Male Employees]]+GSEmployeesByOccupationalSeries[[#This Row],[Female Employees]]</f>
        <v>494</v>
      </c>
      <c r="C111" s="13">
        <f>GSEmployeesByOccupationalSeries[[#This Row],[Total Empl]]/$B$317</f>
        <v>3.5938720843439585E-4</v>
      </c>
      <c r="D111" s="9">
        <v>128</v>
      </c>
      <c r="E111" s="9">
        <v>366</v>
      </c>
      <c r="F111" s="11">
        <f>GSEmployeesByOccupationalSeries[[#This Row],[Female Employees]]/GSEmployeesByOccupationalSeries[[#This Row],[Total Empl]]</f>
        <v>0.74089068825910931</v>
      </c>
      <c r="G111" s="15">
        <f>((GSEmployeesByOccupationalSeries[[#This Row],[Male Employees]]*GSEmployeesByOccupationalSeries[[#This Row],[Male
Avg Salary]])+(E111*GSEmployeesByOccupationalSeries[[#This Row],[Female
Avg Salary]]))/GSEmployeesByOccupationalSeries[[#This Row],[Total Empl]]</f>
        <v>52640.22267206473</v>
      </c>
      <c r="H111" s="15">
        <v>51711.5078125</v>
      </c>
      <c r="I111" s="15">
        <v>52965.019125683</v>
      </c>
      <c r="J111" s="11">
        <f>ROUND(GSEmployeesByOccupationalSeries[[#This Row],[Female
Avg Salary]]/GSEmployeesByOccupationalSeries[[#This Row],[Male
Avg Salary]],3)</f>
        <v>1.024</v>
      </c>
      <c r="K111" s="16">
        <f>ROUND(GSEmployeesByOccupationalSeries[[#This Row],[% 
of Total Pop]]*J111,7)</f>
        <v>3.68E-4</v>
      </c>
    </row>
    <row r="112" spans="1:11" ht="15.6" x14ac:dyDescent="0.3">
      <c r="A112" s="6" t="s">
        <v>119</v>
      </c>
      <c r="B112" s="9">
        <f>GSEmployeesByOccupationalSeries[[#This Row],[Male Employees]]+GSEmployeesByOccupationalSeries[[#This Row],[Female Employees]]</f>
        <v>8093</v>
      </c>
      <c r="C112" s="13">
        <f>GSEmployeesByOccupationalSeries[[#This Row],[Total Empl]]/$B$317</f>
        <v>5.8876936798776631E-3</v>
      </c>
      <c r="D112" s="9">
        <v>2045</v>
      </c>
      <c r="E112" s="9">
        <v>6048</v>
      </c>
      <c r="F112" s="11">
        <f>GSEmployeesByOccupationalSeries[[#This Row],[Female Employees]]/GSEmployeesByOccupationalSeries[[#This Row],[Total Empl]]</f>
        <v>0.7473124922772767</v>
      </c>
      <c r="G112" s="15">
        <f>((GSEmployeesByOccupationalSeries[[#This Row],[Male Employees]]*GSEmployeesByOccupationalSeries[[#This Row],[Male
Avg Salary]])+(E112*GSEmployeesByOccupationalSeries[[#This Row],[Female
Avg Salary]]))/GSEmployeesByOccupationalSeries[[#This Row],[Total Empl]]</f>
        <v>51987.754198985072</v>
      </c>
      <c r="H112" s="15">
        <v>52034.742298288998</v>
      </c>
      <c r="I112" s="15">
        <v>51971.866192524001</v>
      </c>
      <c r="J112" s="11">
        <f>ROUND(GSEmployeesByOccupationalSeries[[#This Row],[Female
Avg Salary]]/GSEmployeesByOccupationalSeries[[#This Row],[Male
Avg Salary]],3)</f>
        <v>0.999</v>
      </c>
      <c r="K112" s="16">
        <f>ROUND(GSEmployeesByOccupationalSeries[[#This Row],[% 
of Total Pop]]*J112,7)</f>
        <v>5.8818000000000004E-3</v>
      </c>
    </row>
    <row r="113" spans="1:11" ht="15.6" x14ac:dyDescent="0.3">
      <c r="A113" s="6" t="s">
        <v>120</v>
      </c>
      <c r="B113" s="9">
        <f>GSEmployeesByOccupationalSeries[[#This Row],[Male Employees]]+GSEmployeesByOccupationalSeries[[#This Row],[Female Employees]]</f>
        <v>11951</v>
      </c>
      <c r="C113" s="13">
        <f>GSEmployeesByOccupationalSeries[[#This Row],[Total Empl]]/$B$317</f>
        <v>8.6944059271244229E-3</v>
      </c>
      <c r="D113" s="9">
        <v>4525</v>
      </c>
      <c r="E113" s="9">
        <v>7426</v>
      </c>
      <c r="F113" s="11">
        <f>GSEmployeesByOccupationalSeries[[#This Row],[Female Employees]]/GSEmployeesByOccupationalSeries[[#This Row],[Total Empl]]</f>
        <v>0.6213705966027947</v>
      </c>
      <c r="G113" s="15">
        <f>((GSEmployeesByOccupationalSeries[[#This Row],[Male Employees]]*GSEmployeesByOccupationalSeries[[#This Row],[Male
Avg Salary]])+(E113*GSEmployeesByOccupationalSeries[[#This Row],[Female
Avg Salary]]))/GSEmployeesByOccupationalSeries[[#This Row],[Total Empl]]</f>
        <v>117001.3025936699</v>
      </c>
      <c r="H113" s="15">
        <v>115463.34313508699</v>
      </c>
      <c r="I113" s="15">
        <v>117938.451334592</v>
      </c>
      <c r="J113" s="11">
        <f>ROUND(GSEmployeesByOccupationalSeries[[#This Row],[Female
Avg Salary]]/GSEmployeesByOccupationalSeries[[#This Row],[Male
Avg Salary]],3)</f>
        <v>1.0209999999999999</v>
      </c>
      <c r="K113" s="16">
        <f>ROUND(GSEmployeesByOccupationalSeries[[#This Row],[% 
of Total Pop]]*J113,7)</f>
        <v>8.8769999999999995E-3</v>
      </c>
    </row>
    <row r="114" spans="1:11" ht="15.6" x14ac:dyDescent="0.3">
      <c r="A114" s="6" t="s">
        <v>121</v>
      </c>
      <c r="B114" s="9">
        <f>GSEmployeesByOccupationalSeries[[#This Row],[Male Employees]]+GSEmployeesByOccupationalSeries[[#This Row],[Female Employees]]</f>
        <v>274</v>
      </c>
      <c r="C114" s="13">
        <f>GSEmployeesByOccupationalSeries[[#This Row],[Total Empl]]/$B$317</f>
        <v>1.9933622492110213E-4</v>
      </c>
      <c r="D114" s="9">
        <v>136</v>
      </c>
      <c r="E114" s="9">
        <v>138</v>
      </c>
      <c r="F114" s="11">
        <f>GSEmployeesByOccupationalSeries[[#This Row],[Female Employees]]/GSEmployeesByOccupationalSeries[[#This Row],[Total Empl]]</f>
        <v>0.5036496350364964</v>
      </c>
      <c r="G114" s="15">
        <f>((GSEmployeesByOccupationalSeries[[#This Row],[Male Employees]]*GSEmployeesByOccupationalSeries[[#This Row],[Male
Avg Salary]])+(E114*GSEmployeesByOccupationalSeries[[#This Row],[Female
Avg Salary]]))/GSEmployeesByOccupationalSeries[[#This Row],[Total Empl]]</f>
        <v>170325.22383298058</v>
      </c>
      <c r="H114" s="15">
        <v>170704.46212121201</v>
      </c>
      <c r="I114" s="15">
        <v>169951.48175182499</v>
      </c>
      <c r="J114" s="11">
        <f>ROUND(GSEmployeesByOccupationalSeries[[#This Row],[Female
Avg Salary]]/GSEmployeesByOccupationalSeries[[#This Row],[Male
Avg Salary]],3)</f>
        <v>0.996</v>
      </c>
      <c r="K114" s="16">
        <f>ROUND(GSEmployeesByOccupationalSeries[[#This Row],[% 
of Total Pop]]*J114,7)</f>
        <v>1.985E-4</v>
      </c>
    </row>
    <row r="115" spans="1:11" ht="15.6" x14ac:dyDescent="0.3">
      <c r="A115" s="6" t="s">
        <v>122</v>
      </c>
      <c r="B115" s="9">
        <f>GSEmployeesByOccupationalSeries[[#This Row],[Male Employees]]+GSEmployeesByOccupationalSeries[[#This Row],[Female Employees]]</f>
        <v>680</v>
      </c>
      <c r="C115" s="13">
        <f>GSEmployeesByOccupationalSeries[[#This Row],[Total Empl]]/$B$317</f>
        <v>4.9470303995018052E-4</v>
      </c>
      <c r="D115" s="9">
        <v>328</v>
      </c>
      <c r="E115" s="9">
        <v>352</v>
      </c>
      <c r="F115" s="11">
        <f>GSEmployeesByOccupationalSeries[[#This Row],[Female Employees]]/GSEmployeesByOccupationalSeries[[#This Row],[Total Empl]]</f>
        <v>0.51764705882352946</v>
      </c>
      <c r="G115" s="15">
        <f>((GSEmployeesByOccupationalSeries[[#This Row],[Male Employees]]*GSEmployeesByOccupationalSeries[[#This Row],[Male
Avg Salary]])+(E115*GSEmployeesByOccupationalSeries[[#This Row],[Female
Avg Salary]]))/GSEmployeesByOccupationalSeries[[#This Row],[Total Empl]]</f>
        <v>113571.54411764738</v>
      </c>
      <c r="H115" s="15">
        <v>114349.34756097601</v>
      </c>
      <c r="I115" s="15">
        <v>112846.772727273</v>
      </c>
      <c r="J115" s="11">
        <f>ROUND(GSEmployeesByOccupationalSeries[[#This Row],[Female
Avg Salary]]/GSEmployeesByOccupationalSeries[[#This Row],[Male
Avg Salary]],3)</f>
        <v>0.98699999999999999</v>
      </c>
      <c r="K115" s="16">
        <f>ROUND(GSEmployeesByOccupationalSeries[[#This Row],[% 
of Total Pop]]*J115,7)</f>
        <v>4.883E-4</v>
      </c>
    </row>
    <row r="116" spans="1:11" ht="15.6" x14ac:dyDescent="0.3">
      <c r="A116" s="6" t="s">
        <v>123</v>
      </c>
      <c r="B116" s="9">
        <f>GSEmployeesByOccupationalSeries[[#This Row],[Male Employees]]+GSEmployeesByOccupationalSeries[[#This Row],[Female Employees]]</f>
        <v>13275</v>
      </c>
      <c r="C116" s="13">
        <f>GSEmployeesByOccupationalSeries[[#This Row],[Total Empl]]/$B$317</f>
        <v>9.6576218460862444E-3</v>
      </c>
      <c r="D116" s="9">
        <v>1978</v>
      </c>
      <c r="E116" s="9">
        <v>11297</v>
      </c>
      <c r="F116" s="11">
        <f>GSEmployeesByOccupationalSeries[[#This Row],[Female Employees]]/GSEmployeesByOccupationalSeries[[#This Row],[Total Empl]]</f>
        <v>0.85099811676082859</v>
      </c>
      <c r="G116" s="15">
        <f>((GSEmployeesByOccupationalSeries[[#This Row],[Male Employees]]*GSEmployeesByOccupationalSeries[[#This Row],[Male
Avg Salary]])+(E116*GSEmployeesByOccupationalSeries[[#This Row],[Female
Avg Salary]]))/GSEmployeesByOccupationalSeries[[#This Row],[Total Empl]]</f>
        <v>101377.15804820936</v>
      </c>
      <c r="H116" s="15">
        <v>101471.36372846999</v>
      </c>
      <c r="I116" s="15">
        <v>101360.663506689</v>
      </c>
      <c r="J116" s="11">
        <f>ROUND(GSEmployeesByOccupationalSeries[[#This Row],[Female
Avg Salary]]/GSEmployeesByOccupationalSeries[[#This Row],[Male
Avg Salary]],3)</f>
        <v>0.999</v>
      </c>
      <c r="K116" s="16">
        <f>ROUND(GSEmployeesByOccupationalSeries[[#This Row],[% 
of Total Pop]]*J116,7)</f>
        <v>9.6480000000000003E-3</v>
      </c>
    </row>
    <row r="117" spans="1:11" ht="15.6" x14ac:dyDescent="0.3">
      <c r="A117" s="6" t="s">
        <v>124</v>
      </c>
      <c r="B117" s="9">
        <f>GSEmployeesByOccupationalSeries[[#This Row],[Male Employees]]+GSEmployeesByOccupationalSeries[[#This Row],[Female Employees]]</f>
        <v>17746</v>
      </c>
      <c r="C117" s="13">
        <f>GSEmployeesByOccupationalSeries[[#This Row],[Total Empl]]/$B$317</f>
        <v>1.2910294333758681E-2</v>
      </c>
      <c r="D117" s="9">
        <v>2948</v>
      </c>
      <c r="E117" s="9">
        <v>14798</v>
      </c>
      <c r="F117" s="11">
        <f>GSEmployeesByOccupationalSeries[[#This Row],[Female Employees]]/GSEmployeesByOccupationalSeries[[#This Row],[Total Empl]]</f>
        <v>0.83387805702693563</v>
      </c>
      <c r="G117" s="15">
        <f>((GSEmployeesByOccupationalSeries[[#This Row],[Male Employees]]*GSEmployeesByOccupationalSeries[[#This Row],[Male
Avg Salary]])+(E117*GSEmployeesByOccupationalSeries[[#This Row],[Female
Avg Salary]]))/GSEmployeesByOccupationalSeries[[#This Row],[Total Empl]]</f>
        <v>60280.937263490705</v>
      </c>
      <c r="H117" s="15">
        <v>62138.672443085001</v>
      </c>
      <c r="I117" s="15">
        <v>59910.846487071998</v>
      </c>
      <c r="J117" s="11">
        <f>ROUND(GSEmployeesByOccupationalSeries[[#This Row],[Female
Avg Salary]]/GSEmployeesByOccupationalSeries[[#This Row],[Male
Avg Salary]],3)</f>
        <v>0.96399999999999997</v>
      </c>
      <c r="K117" s="16">
        <f>ROUND(GSEmployeesByOccupationalSeries[[#This Row],[% 
of Total Pop]]*J117,7)</f>
        <v>1.24455E-2</v>
      </c>
    </row>
    <row r="118" spans="1:11" ht="15.6" x14ac:dyDescent="0.3">
      <c r="A118" s="6" t="s">
        <v>125</v>
      </c>
      <c r="B118" s="9">
        <f>GSEmployeesByOccupationalSeries[[#This Row],[Male Employees]]+GSEmployeesByOccupationalSeries[[#This Row],[Female Employees]]</f>
        <v>13906</v>
      </c>
      <c r="C118" s="13">
        <f>GSEmployeesByOccupationalSeries[[#This Row],[Total Empl]]/$B$317</f>
        <v>1.011667716698119E-2</v>
      </c>
      <c r="D118" s="9">
        <v>2743</v>
      </c>
      <c r="E118" s="9">
        <v>11163</v>
      </c>
      <c r="F118" s="11">
        <f>GSEmployeesByOccupationalSeries[[#This Row],[Female Employees]]/GSEmployeesByOccupationalSeries[[#This Row],[Total Empl]]</f>
        <v>0.80274701567668627</v>
      </c>
      <c r="G118" s="15">
        <f>((GSEmployeesByOccupationalSeries[[#This Row],[Male Employees]]*GSEmployeesByOccupationalSeries[[#This Row],[Male
Avg Salary]])+(E118*GSEmployeesByOccupationalSeries[[#This Row],[Female
Avg Salary]]))/GSEmployeesByOccupationalSeries[[#This Row],[Total Empl]]</f>
        <v>44350.121546818118</v>
      </c>
      <c r="H118" s="15">
        <v>45196.635135135002</v>
      </c>
      <c r="I118" s="15">
        <v>44142.114131898001</v>
      </c>
      <c r="J118" s="11">
        <f>ROUND(GSEmployeesByOccupationalSeries[[#This Row],[Female
Avg Salary]]/GSEmployeesByOccupationalSeries[[#This Row],[Male
Avg Salary]],3)</f>
        <v>0.97699999999999998</v>
      </c>
      <c r="K118" s="16">
        <f>ROUND(GSEmployeesByOccupationalSeries[[#This Row],[% 
of Total Pop]]*J118,7)</f>
        <v>9.8840000000000004E-3</v>
      </c>
    </row>
    <row r="119" spans="1:11" ht="15.6" x14ac:dyDescent="0.3">
      <c r="A119" s="6" t="s">
        <v>126</v>
      </c>
      <c r="B119" s="9">
        <f>GSEmployeesByOccupationalSeries[[#This Row],[Male Employees]]+GSEmployeesByOccupationalSeries[[#This Row],[Female Employees]]</f>
        <v>3136</v>
      </c>
      <c r="C119" s="13">
        <f>GSEmployeesByOccupationalSeries[[#This Row],[Total Empl]]/$B$317</f>
        <v>2.2814540195349501E-3</v>
      </c>
      <c r="D119" s="9">
        <v>1478</v>
      </c>
      <c r="E119" s="9">
        <v>1658</v>
      </c>
      <c r="F119" s="11">
        <f>GSEmployeesByOccupationalSeries[[#This Row],[Female Employees]]/GSEmployeesByOccupationalSeries[[#This Row],[Total Empl]]</f>
        <v>0.52869897959183676</v>
      </c>
      <c r="G119" s="15">
        <f>((GSEmployeesByOccupationalSeries[[#This Row],[Male Employees]]*GSEmployeesByOccupationalSeries[[#This Row],[Male
Avg Salary]])+(E119*GSEmployeesByOccupationalSeries[[#This Row],[Female
Avg Salary]]))/GSEmployeesByOccupationalSeries[[#This Row],[Total Empl]]</f>
        <v>54209.038293747937</v>
      </c>
      <c r="H119" s="15">
        <v>54793.841248304001</v>
      </c>
      <c r="I119" s="15">
        <v>53687.724200361998</v>
      </c>
      <c r="J119" s="11">
        <f>ROUND(GSEmployeesByOccupationalSeries[[#This Row],[Female
Avg Salary]]/GSEmployeesByOccupationalSeries[[#This Row],[Male
Avg Salary]],3)</f>
        <v>0.98</v>
      </c>
      <c r="K119" s="16">
        <f>ROUND(GSEmployeesByOccupationalSeries[[#This Row],[% 
of Total Pop]]*J119,7)</f>
        <v>2.2358E-3</v>
      </c>
    </row>
    <row r="120" spans="1:11" ht="15.6" x14ac:dyDescent="0.3">
      <c r="A120" s="6" t="s">
        <v>127</v>
      </c>
      <c r="B120" s="9">
        <f>GSEmployeesByOccupationalSeries[[#This Row],[Male Employees]]+GSEmployeesByOccupationalSeries[[#This Row],[Female Employees]]</f>
        <v>2704</v>
      </c>
      <c r="C120" s="13">
        <f>GSEmployeesByOccupationalSeries[[#This Row],[Total Empl]]/$B$317</f>
        <v>1.9671720882724823E-3</v>
      </c>
      <c r="D120" s="9">
        <v>288</v>
      </c>
      <c r="E120" s="9">
        <v>2416</v>
      </c>
      <c r="F120" s="11">
        <f>GSEmployeesByOccupationalSeries[[#This Row],[Female Employees]]/GSEmployeesByOccupationalSeries[[#This Row],[Total Empl]]</f>
        <v>0.89349112426035504</v>
      </c>
      <c r="G120" s="15">
        <f>((GSEmployeesByOccupationalSeries[[#This Row],[Male Employees]]*GSEmployeesByOccupationalSeries[[#This Row],[Male
Avg Salary]])+(E120*GSEmployeesByOccupationalSeries[[#This Row],[Female
Avg Salary]]))/GSEmployeesByOccupationalSeries[[#This Row],[Total Empl]]</f>
        <v>88276.850591715847</v>
      </c>
      <c r="H120" s="15">
        <v>90345.017361110993</v>
      </c>
      <c r="I120" s="15">
        <v>88030.314155629007</v>
      </c>
      <c r="J120" s="11">
        <f>ROUND(GSEmployeesByOccupationalSeries[[#This Row],[Female
Avg Salary]]/GSEmployeesByOccupationalSeries[[#This Row],[Male
Avg Salary]],3)</f>
        <v>0.97399999999999998</v>
      </c>
      <c r="K120" s="16">
        <f>ROUND(GSEmployeesByOccupationalSeries[[#This Row],[% 
of Total Pop]]*J120,7)</f>
        <v>1.916E-3</v>
      </c>
    </row>
    <row r="121" spans="1:11" ht="15.6" x14ac:dyDescent="0.3">
      <c r="A121" s="6" t="s">
        <v>128</v>
      </c>
      <c r="B121" s="9">
        <f>GSEmployeesByOccupationalSeries[[#This Row],[Male Employees]]+GSEmployeesByOccupationalSeries[[#This Row],[Female Employees]]</f>
        <v>1795</v>
      </c>
      <c r="C121" s="13">
        <f>GSEmployeesByOccupationalSeries[[#This Row],[Total Empl]]/$B$317</f>
        <v>1.3058705245743735E-3</v>
      </c>
      <c r="D121" s="9">
        <v>440</v>
      </c>
      <c r="E121" s="9">
        <v>1355</v>
      </c>
      <c r="F121" s="11">
        <f>GSEmployeesByOccupationalSeries[[#This Row],[Female Employees]]/GSEmployeesByOccupationalSeries[[#This Row],[Total Empl]]</f>
        <v>0.754874651810585</v>
      </c>
      <c r="G121" s="15">
        <f>((GSEmployeesByOccupationalSeries[[#This Row],[Male Employees]]*GSEmployeesByOccupationalSeries[[#This Row],[Male
Avg Salary]])+(E121*GSEmployeesByOccupationalSeries[[#This Row],[Female
Avg Salary]]))/GSEmployeesByOccupationalSeries[[#This Row],[Total Empl]]</f>
        <v>99820.717548746223</v>
      </c>
      <c r="H121" s="15">
        <v>100368.477272727</v>
      </c>
      <c r="I121" s="15">
        <v>99642.847232472006</v>
      </c>
      <c r="J121" s="11">
        <f>ROUND(GSEmployeesByOccupationalSeries[[#This Row],[Female
Avg Salary]]/GSEmployeesByOccupationalSeries[[#This Row],[Male
Avg Salary]],3)</f>
        <v>0.99299999999999999</v>
      </c>
      <c r="K121" s="16">
        <f>ROUND(GSEmployeesByOccupationalSeries[[#This Row],[% 
of Total Pop]]*J121,7)</f>
        <v>1.2967E-3</v>
      </c>
    </row>
    <row r="122" spans="1:11" ht="15.6" x14ac:dyDescent="0.3">
      <c r="A122" s="6" t="s">
        <v>129</v>
      </c>
      <c r="B122" s="9">
        <f>GSEmployeesByOccupationalSeries[[#This Row],[Male Employees]]+GSEmployeesByOccupationalSeries[[#This Row],[Female Employees]]</f>
        <v>3049</v>
      </c>
      <c r="C122" s="13">
        <f>GSEmployeesByOccupationalSeries[[#This Row],[Total Empl]]/$B$317</f>
        <v>2.2181611306001476E-3</v>
      </c>
      <c r="D122" s="9">
        <v>1356</v>
      </c>
      <c r="E122" s="9">
        <v>1693</v>
      </c>
      <c r="F122" s="11">
        <f>GSEmployeesByOccupationalSeries[[#This Row],[Female Employees]]/GSEmployeesByOccupationalSeries[[#This Row],[Total Empl]]</f>
        <v>0.55526402099048866</v>
      </c>
      <c r="G122" s="15">
        <f>((GSEmployeesByOccupationalSeries[[#This Row],[Male Employees]]*GSEmployeesByOccupationalSeries[[#This Row],[Male
Avg Salary]])+(E122*GSEmployeesByOccupationalSeries[[#This Row],[Female
Avg Salary]]))/GSEmployeesByOccupationalSeries[[#This Row],[Total Empl]]</f>
        <v>105524.98313546221</v>
      </c>
      <c r="H122" s="15">
        <v>105520.85155096</v>
      </c>
      <c r="I122" s="15">
        <v>105528.292307692</v>
      </c>
      <c r="J122" s="11">
        <f>ROUND(GSEmployeesByOccupationalSeries[[#This Row],[Female
Avg Salary]]/GSEmployeesByOccupationalSeries[[#This Row],[Male
Avg Salary]],3)</f>
        <v>1</v>
      </c>
      <c r="K122" s="16">
        <f>ROUND(GSEmployeesByOccupationalSeries[[#This Row],[% 
of Total Pop]]*J122,7)</f>
        <v>2.2182E-3</v>
      </c>
    </row>
    <row r="123" spans="1:11" ht="15.6" x14ac:dyDescent="0.3">
      <c r="A123" s="6" t="s">
        <v>130</v>
      </c>
      <c r="B123" s="9">
        <f>GSEmployeesByOccupationalSeries[[#This Row],[Male Employees]]+GSEmployeesByOccupationalSeries[[#This Row],[Female Employees]]</f>
        <v>284</v>
      </c>
      <c r="C123" s="13">
        <f>GSEmployeesByOccupationalSeries[[#This Row],[Total Empl]]/$B$317</f>
        <v>2.0661126962625184E-4</v>
      </c>
      <c r="D123" s="9">
        <v>151</v>
      </c>
      <c r="E123" s="9">
        <v>133</v>
      </c>
      <c r="F123" s="11">
        <f>GSEmployeesByOccupationalSeries[[#This Row],[Female Employees]]/GSEmployeesByOccupationalSeries[[#This Row],[Total Empl]]</f>
        <v>0.46830985915492956</v>
      </c>
      <c r="G123" s="15">
        <f>((GSEmployeesByOccupationalSeries[[#This Row],[Male Employees]]*GSEmployeesByOccupationalSeries[[#This Row],[Male
Avg Salary]])+(E123*GSEmployeesByOccupationalSeries[[#This Row],[Female
Avg Salary]]))/GSEmployeesByOccupationalSeries[[#This Row],[Total Empl]]</f>
        <v>85605.570422535311</v>
      </c>
      <c r="H123" s="15">
        <v>86649.748344370993</v>
      </c>
      <c r="I123" s="15">
        <v>84420.075187969996</v>
      </c>
      <c r="J123" s="11">
        <f>ROUND(GSEmployeesByOccupationalSeries[[#This Row],[Female
Avg Salary]]/GSEmployeesByOccupationalSeries[[#This Row],[Male
Avg Salary]],3)</f>
        <v>0.97399999999999998</v>
      </c>
      <c r="K123" s="16">
        <f>ROUND(GSEmployeesByOccupationalSeries[[#This Row],[% 
of Total Pop]]*J123,7)</f>
        <v>2.0120000000000001E-4</v>
      </c>
    </row>
    <row r="124" spans="1:11" ht="15.6" x14ac:dyDescent="0.3">
      <c r="A124" s="6" t="s">
        <v>131</v>
      </c>
      <c r="B124" s="9">
        <f>GSEmployeesByOccupationalSeries[[#This Row],[Male Employees]]+GSEmployeesByOccupationalSeries[[#This Row],[Female Employees]]</f>
        <v>1332</v>
      </c>
      <c r="C124" s="13">
        <f>GSEmployeesByOccupationalSeries[[#This Row],[Total Empl]]/$B$317</f>
        <v>9.6903595472594179E-4</v>
      </c>
      <c r="D124" s="9">
        <v>493</v>
      </c>
      <c r="E124" s="9">
        <v>839</v>
      </c>
      <c r="F124" s="11">
        <f>GSEmployeesByOccupationalSeries[[#This Row],[Female Employees]]/GSEmployeesByOccupationalSeries[[#This Row],[Total Empl]]</f>
        <v>0.62987987987987992</v>
      </c>
      <c r="G124" s="15">
        <f>((GSEmployeesByOccupationalSeries[[#This Row],[Male Employees]]*GSEmployeesByOccupationalSeries[[#This Row],[Male
Avg Salary]])+(E124*GSEmployeesByOccupationalSeries[[#This Row],[Female
Avg Salary]]))/GSEmployeesByOccupationalSeries[[#This Row],[Total Empl]]</f>
        <v>58230.002839951994</v>
      </c>
      <c r="H124" s="15">
        <v>58249.097363082998</v>
      </c>
      <c r="I124" s="15">
        <v>58218.782816229002</v>
      </c>
      <c r="J124" s="11">
        <f>ROUND(GSEmployeesByOccupationalSeries[[#This Row],[Female
Avg Salary]]/GSEmployeesByOccupationalSeries[[#This Row],[Male
Avg Salary]],3)</f>
        <v>0.999</v>
      </c>
      <c r="K124" s="16">
        <f>ROUND(GSEmployeesByOccupationalSeries[[#This Row],[% 
of Total Pop]]*J124,7)</f>
        <v>9.6809999999999995E-4</v>
      </c>
    </row>
    <row r="125" spans="1:11" ht="15.6" x14ac:dyDescent="0.3">
      <c r="A125" s="6" t="s">
        <v>132</v>
      </c>
      <c r="B125" s="9">
        <f>GSEmployeesByOccupationalSeries[[#This Row],[Male Employees]]+GSEmployeesByOccupationalSeries[[#This Row],[Female Employees]]</f>
        <v>1064</v>
      </c>
      <c r="C125" s="13">
        <f>GSEmployeesByOccupationalSeries[[#This Row],[Total Empl]]/$B$317</f>
        <v>7.7406475662792945E-4</v>
      </c>
      <c r="D125" s="9">
        <v>290</v>
      </c>
      <c r="E125" s="9">
        <v>774</v>
      </c>
      <c r="F125" s="11">
        <f>GSEmployeesByOccupationalSeries[[#This Row],[Female Employees]]/GSEmployeesByOccupationalSeries[[#This Row],[Total Empl]]</f>
        <v>0.72744360902255634</v>
      </c>
      <c r="G125" s="15">
        <f>((GSEmployeesByOccupationalSeries[[#This Row],[Male Employees]]*GSEmployeesByOccupationalSeries[[#This Row],[Male
Avg Salary]])+(E125*GSEmployeesByOccupationalSeries[[#This Row],[Female
Avg Salary]]))/GSEmployeesByOccupationalSeries[[#This Row],[Total Empl]]</f>
        <v>81886.483082706662</v>
      </c>
      <c r="H125" s="15">
        <v>82417.193103447993</v>
      </c>
      <c r="I125" s="15">
        <v>81687.638242893998</v>
      </c>
      <c r="J125" s="11">
        <f>ROUND(GSEmployeesByOccupationalSeries[[#This Row],[Female
Avg Salary]]/GSEmployeesByOccupationalSeries[[#This Row],[Male
Avg Salary]],3)</f>
        <v>0.99099999999999999</v>
      </c>
      <c r="K125" s="16">
        <f>ROUND(GSEmployeesByOccupationalSeries[[#This Row],[% 
of Total Pop]]*J125,7)</f>
        <v>7.6710000000000005E-4</v>
      </c>
    </row>
    <row r="126" spans="1:11" ht="15.6" x14ac:dyDescent="0.3">
      <c r="A126" s="6" t="s">
        <v>133</v>
      </c>
      <c r="B126" s="9">
        <f>GSEmployeesByOccupationalSeries[[#This Row],[Male Employees]]+GSEmployeesByOccupationalSeries[[#This Row],[Female Employees]]</f>
        <v>11960</v>
      </c>
      <c r="C126" s="13">
        <f>GSEmployeesByOccupationalSeries[[#This Row],[Total Empl]]/$B$317</f>
        <v>8.7009534673590568E-3</v>
      </c>
      <c r="D126" s="9">
        <v>4177</v>
      </c>
      <c r="E126" s="9">
        <v>7783</v>
      </c>
      <c r="F126" s="11">
        <f>GSEmployeesByOccupationalSeries[[#This Row],[Female Employees]]/GSEmployeesByOccupationalSeries[[#This Row],[Total Empl]]</f>
        <v>0.65075250836120402</v>
      </c>
      <c r="G126" s="15">
        <f>((GSEmployeesByOccupationalSeries[[#This Row],[Male Employees]]*GSEmployeesByOccupationalSeries[[#This Row],[Male
Avg Salary]])+(E126*GSEmployeesByOccupationalSeries[[#This Row],[Female
Avg Salary]]))/GSEmployeesByOccupationalSeries[[#This Row],[Total Empl]]</f>
        <v>51750.86861907781</v>
      </c>
      <c r="H126" s="15">
        <v>53162.252636625002</v>
      </c>
      <c r="I126" s="15">
        <v>50993.403497492996</v>
      </c>
      <c r="J126" s="11">
        <f>ROUND(GSEmployeesByOccupationalSeries[[#This Row],[Female
Avg Salary]]/GSEmployeesByOccupationalSeries[[#This Row],[Male
Avg Salary]],3)</f>
        <v>0.95899999999999996</v>
      </c>
      <c r="K126" s="16">
        <f>ROUND(GSEmployeesByOccupationalSeries[[#This Row],[% 
of Total Pop]]*J126,7)</f>
        <v>8.3441999999999995E-3</v>
      </c>
    </row>
    <row r="127" spans="1:11" ht="15.6" x14ac:dyDescent="0.3">
      <c r="A127" s="6" t="s">
        <v>134</v>
      </c>
      <c r="B127" s="9">
        <f>GSEmployeesByOccupationalSeries[[#This Row],[Male Employees]]+GSEmployeesByOccupationalSeries[[#This Row],[Female Employees]]</f>
        <v>5520</v>
      </c>
      <c r="C127" s="13">
        <f>GSEmployeesByOccupationalSeries[[#This Row],[Total Empl]]/$B$317</f>
        <v>4.0158246772426416E-3</v>
      </c>
      <c r="D127" s="9">
        <v>1591</v>
      </c>
      <c r="E127" s="9">
        <v>3929</v>
      </c>
      <c r="F127" s="11">
        <f>GSEmployeesByOccupationalSeries[[#This Row],[Female Employees]]/GSEmployeesByOccupationalSeries[[#This Row],[Total Empl]]</f>
        <v>0.71177536231884053</v>
      </c>
      <c r="G127" s="15">
        <f>((GSEmployeesByOccupationalSeries[[#This Row],[Male Employees]]*GSEmployeesByOccupationalSeries[[#This Row],[Male
Avg Salary]])+(E127*GSEmployeesByOccupationalSeries[[#This Row],[Female
Avg Salary]]))/GSEmployeesByOccupationalSeries[[#This Row],[Total Empl]]</f>
        <v>85566.020581553777</v>
      </c>
      <c r="H127" s="15">
        <v>86123.491194968999</v>
      </c>
      <c r="I127" s="15">
        <v>85340.279745223001</v>
      </c>
      <c r="J127" s="11">
        <f>ROUND(GSEmployeesByOccupationalSeries[[#This Row],[Female
Avg Salary]]/GSEmployeesByOccupationalSeries[[#This Row],[Male
Avg Salary]],3)</f>
        <v>0.99099999999999999</v>
      </c>
      <c r="K127" s="16">
        <f>ROUND(GSEmployeesByOccupationalSeries[[#This Row],[% 
of Total Pop]]*J127,7)</f>
        <v>3.9797000000000001E-3</v>
      </c>
    </row>
    <row r="128" spans="1:11" ht="15.6" x14ac:dyDescent="0.3">
      <c r="A128" s="6" t="s">
        <v>135</v>
      </c>
      <c r="B128" s="9">
        <f>GSEmployeesByOccupationalSeries[[#This Row],[Male Employees]]+GSEmployeesByOccupationalSeries[[#This Row],[Female Employees]]</f>
        <v>2727</v>
      </c>
      <c r="C128" s="13">
        <f>GSEmployeesByOccupationalSeries[[#This Row],[Total Empl]]/$B$317</f>
        <v>1.9839046910943266E-3</v>
      </c>
      <c r="D128" s="9">
        <v>860</v>
      </c>
      <c r="E128" s="9">
        <v>1867</v>
      </c>
      <c r="F128" s="11">
        <f>GSEmployeesByOccupationalSeries[[#This Row],[Female Employees]]/GSEmployeesByOccupationalSeries[[#This Row],[Total Empl]]</f>
        <v>0.68463513017968458</v>
      </c>
      <c r="G128" s="15">
        <f>((GSEmployeesByOccupationalSeries[[#This Row],[Male Employees]]*GSEmployeesByOccupationalSeries[[#This Row],[Male
Avg Salary]])+(E128*GSEmployeesByOccupationalSeries[[#This Row],[Female
Avg Salary]]))/GSEmployeesByOccupationalSeries[[#This Row],[Total Empl]]</f>
        <v>47906.050724278568</v>
      </c>
      <c r="H128" s="15">
        <v>49822.856976743999</v>
      </c>
      <c r="I128" s="15">
        <v>47023.108369098998</v>
      </c>
      <c r="J128" s="11">
        <f>ROUND(GSEmployeesByOccupationalSeries[[#This Row],[Female
Avg Salary]]/GSEmployeesByOccupationalSeries[[#This Row],[Male
Avg Salary]],3)</f>
        <v>0.94399999999999995</v>
      </c>
      <c r="K128" s="16">
        <f>ROUND(GSEmployeesByOccupationalSeries[[#This Row],[% 
of Total Pop]]*J128,7)</f>
        <v>1.8728E-3</v>
      </c>
    </row>
    <row r="129" spans="1:11" ht="15.6" x14ac:dyDescent="0.3">
      <c r="A129" s="6" t="s">
        <v>136</v>
      </c>
      <c r="B129" s="9">
        <f>GSEmployeesByOccupationalSeries[[#This Row],[Male Employees]]+GSEmployeesByOccupationalSeries[[#This Row],[Female Employees]]</f>
        <v>402</v>
      </c>
      <c r="C129" s="13">
        <f>GSEmployeesByOccupationalSeries[[#This Row],[Total Empl]]/$B$317</f>
        <v>2.9245679714701844E-4</v>
      </c>
      <c r="D129" s="9">
        <v>107</v>
      </c>
      <c r="E129" s="9">
        <v>295</v>
      </c>
      <c r="F129" s="11">
        <f>GSEmployeesByOccupationalSeries[[#This Row],[Female Employees]]/GSEmployeesByOccupationalSeries[[#This Row],[Total Empl]]</f>
        <v>0.73383084577114432</v>
      </c>
      <c r="G129" s="15">
        <f>((GSEmployeesByOccupationalSeries[[#This Row],[Male Employees]]*GSEmployeesByOccupationalSeries[[#This Row],[Male
Avg Salary]])+(E129*GSEmployeesByOccupationalSeries[[#This Row],[Female
Avg Salary]]))/GSEmployeesByOccupationalSeries[[#This Row],[Total Empl]]</f>
        <v>61392.567680305896</v>
      </c>
      <c r="H129" s="15">
        <v>64489.682242991003</v>
      </c>
      <c r="I129" s="15">
        <v>60269.207482992999</v>
      </c>
      <c r="J129" s="11">
        <f>ROUND(GSEmployeesByOccupationalSeries[[#This Row],[Female
Avg Salary]]/GSEmployeesByOccupationalSeries[[#This Row],[Male
Avg Salary]],3)</f>
        <v>0.93500000000000005</v>
      </c>
      <c r="K129" s="16">
        <f>ROUND(GSEmployeesByOccupationalSeries[[#This Row],[% 
of Total Pop]]*J129,7)</f>
        <v>2.7339999999999998E-4</v>
      </c>
    </row>
    <row r="130" spans="1:11" ht="15.6" x14ac:dyDescent="0.3">
      <c r="A130" s="6" t="s">
        <v>137</v>
      </c>
      <c r="B130" s="9">
        <f>GSEmployeesByOccupationalSeries[[#This Row],[Male Employees]]+GSEmployeesByOccupationalSeries[[#This Row],[Female Employees]]</f>
        <v>5422</v>
      </c>
      <c r="C130" s="13">
        <f>GSEmployeesByOccupationalSeries[[#This Row],[Total Empl]]/$B$317</f>
        <v>3.9445292391321746E-3</v>
      </c>
      <c r="D130" s="9">
        <v>2413</v>
      </c>
      <c r="E130" s="9">
        <v>3009</v>
      </c>
      <c r="F130" s="11">
        <f>GSEmployeesByOccupationalSeries[[#This Row],[Female Employees]]/GSEmployeesByOccupationalSeries[[#This Row],[Total Empl]]</f>
        <v>0.55496126890446329</v>
      </c>
      <c r="G130" s="15">
        <f>((GSEmployeesByOccupationalSeries[[#This Row],[Male Employees]]*GSEmployeesByOccupationalSeries[[#This Row],[Male
Avg Salary]])+(E130*GSEmployeesByOccupationalSeries[[#This Row],[Female
Avg Salary]]))/GSEmployeesByOccupationalSeries[[#This Row],[Total Empl]]</f>
        <v>77994.193236493171</v>
      </c>
      <c r="H130" s="15">
        <v>79731.888796681</v>
      </c>
      <c r="I130" s="15">
        <v>76600.687292082002</v>
      </c>
      <c r="J130" s="11">
        <f>ROUND(GSEmployeesByOccupationalSeries[[#This Row],[Female
Avg Salary]]/GSEmployeesByOccupationalSeries[[#This Row],[Male
Avg Salary]],3)</f>
        <v>0.96099999999999997</v>
      </c>
      <c r="K130" s="16">
        <f>ROUND(GSEmployeesByOccupationalSeries[[#This Row],[% 
of Total Pop]]*J130,7)</f>
        <v>3.7907000000000001E-3</v>
      </c>
    </row>
    <row r="131" spans="1:11" ht="15.6" x14ac:dyDescent="0.3">
      <c r="A131" s="6" t="s">
        <v>138</v>
      </c>
      <c r="B131" s="9">
        <f>GSEmployeesByOccupationalSeries[[#This Row],[Male Employees]]+GSEmployeesByOccupationalSeries[[#This Row],[Female Employees]]</f>
        <v>319</v>
      </c>
      <c r="C131" s="13">
        <f>GSEmployeesByOccupationalSeries[[#This Row],[Total Empl]]/$B$317</f>
        <v>2.3207392609427585E-4</v>
      </c>
      <c r="D131" s="9">
        <v>130</v>
      </c>
      <c r="E131" s="9">
        <v>189</v>
      </c>
      <c r="F131" s="11">
        <f>GSEmployeesByOccupationalSeries[[#This Row],[Female Employees]]/GSEmployeesByOccupationalSeries[[#This Row],[Total Empl]]</f>
        <v>0.59247648902821315</v>
      </c>
      <c r="G131" s="15">
        <f>((GSEmployeesByOccupationalSeries[[#This Row],[Male Employees]]*GSEmployeesByOccupationalSeries[[#This Row],[Male
Avg Salary]])+(E131*GSEmployeesByOccupationalSeries[[#This Row],[Female
Avg Salary]]))/GSEmployeesByOccupationalSeries[[#This Row],[Total Empl]]</f>
        <v>102347.8119122257</v>
      </c>
      <c r="H131" s="15">
        <v>105617.63076923099</v>
      </c>
      <c r="I131" s="15">
        <v>100098.73015873</v>
      </c>
      <c r="J131" s="11">
        <f>ROUND(GSEmployeesByOccupationalSeries[[#This Row],[Female
Avg Salary]]/GSEmployeesByOccupationalSeries[[#This Row],[Male
Avg Salary]],3)</f>
        <v>0.94799999999999995</v>
      </c>
      <c r="K131" s="16">
        <f>ROUND(GSEmployeesByOccupationalSeries[[#This Row],[% 
of Total Pop]]*J131,7)</f>
        <v>2.2000000000000001E-4</v>
      </c>
    </row>
    <row r="132" spans="1:11" ht="15.6" x14ac:dyDescent="0.3">
      <c r="A132" s="6" t="s">
        <v>139</v>
      </c>
      <c r="B132" s="9">
        <f>GSEmployeesByOccupationalSeries[[#This Row],[Male Employees]]+GSEmployeesByOccupationalSeries[[#This Row],[Female Employees]]</f>
        <v>4029</v>
      </c>
      <c r="C132" s="13">
        <f>GSEmployeesByOccupationalSeries[[#This Row],[Total Empl]]/$B$317</f>
        <v>2.9311155117048193E-3</v>
      </c>
      <c r="D132" s="9">
        <v>1523</v>
      </c>
      <c r="E132" s="9">
        <v>2506</v>
      </c>
      <c r="F132" s="11">
        <f>GSEmployeesByOccupationalSeries[[#This Row],[Female Employees]]/GSEmployeesByOccupationalSeries[[#This Row],[Total Empl]]</f>
        <v>0.62199056837925049</v>
      </c>
      <c r="G132" s="15">
        <f>((GSEmployeesByOccupationalSeries[[#This Row],[Male Employees]]*GSEmployeesByOccupationalSeries[[#This Row],[Male
Avg Salary]])+(E132*GSEmployeesByOccupationalSeries[[#This Row],[Female
Avg Salary]]))/GSEmployeesByOccupationalSeries[[#This Row],[Total Empl]]</f>
        <v>66559.220614961509</v>
      </c>
      <c r="H132" s="15">
        <v>66363.355921052993</v>
      </c>
      <c r="I132" s="15">
        <v>66678.255702281007</v>
      </c>
      <c r="J132" s="11">
        <f>ROUND(GSEmployeesByOccupationalSeries[[#This Row],[Female
Avg Salary]]/GSEmployeesByOccupationalSeries[[#This Row],[Male
Avg Salary]],3)</f>
        <v>1.0049999999999999</v>
      </c>
      <c r="K132" s="16">
        <f>ROUND(GSEmployeesByOccupationalSeries[[#This Row],[% 
of Total Pop]]*J132,7)</f>
        <v>2.9458000000000002E-3</v>
      </c>
    </row>
    <row r="133" spans="1:11" ht="15.6" x14ac:dyDescent="0.3">
      <c r="A133" s="6" t="s">
        <v>140</v>
      </c>
      <c r="B133" s="9">
        <f>GSEmployeesByOccupationalSeries[[#This Row],[Male Employees]]+GSEmployeesByOccupationalSeries[[#This Row],[Female Employees]]</f>
        <v>282</v>
      </c>
      <c r="C133" s="13">
        <f>GSEmployeesByOccupationalSeries[[#This Row],[Total Empl]]/$B$317</f>
        <v>2.051562606852219E-4</v>
      </c>
      <c r="D133" s="9">
        <v>136</v>
      </c>
      <c r="E133" s="9">
        <v>146</v>
      </c>
      <c r="F133" s="11">
        <f>GSEmployeesByOccupationalSeries[[#This Row],[Female Employees]]/GSEmployeesByOccupationalSeries[[#This Row],[Total Empl]]</f>
        <v>0.51773049645390068</v>
      </c>
      <c r="G133" s="15">
        <f>((GSEmployeesByOccupationalSeries[[#This Row],[Male Employees]]*GSEmployeesByOccupationalSeries[[#This Row],[Male
Avg Salary]])+(E133*GSEmployeesByOccupationalSeries[[#This Row],[Female
Avg Salary]]))/GSEmployeesByOccupationalSeries[[#This Row],[Total Empl]]</f>
        <v>66760.730496453791</v>
      </c>
      <c r="H133" s="15">
        <v>67134.676470588005</v>
      </c>
      <c r="I133" s="15">
        <v>66412.397260273996</v>
      </c>
      <c r="J133" s="11">
        <f>ROUND(GSEmployeesByOccupationalSeries[[#This Row],[Female
Avg Salary]]/GSEmployeesByOccupationalSeries[[#This Row],[Male
Avg Salary]],3)</f>
        <v>0.98899999999999999</v>
      </c>
      <c r="K133" s="16">
        <f>ROUND(GSEmployeesByOccupationalSeries[[#This Row],[% 
of Total Pop]]*J133,7)</f>
        <v>2.029E-4</v>
      </c>
    </row>
    <row r="134" spans="1:11" ht="15.6" x14ac:dyDescent="0.3">
      <c r="A134" s="6" t="s">
        <v>141</v>
      </c>
      <c r="B134" s="9">
        <f>GSEmployeesByOccupationalSeries[[#This Row],[Male Employees]]+GSEmployeesByOccupationalSeries[[#This Row],[Female Employees]]</f>
        <v>11249</v>
      </c>
      <c r="C134" s="13">
        <f>GSEmployeesByOccupationalSeries[[#This Row],[Total Empl]]/$B$317</f>
        <v>8.1836977888229117E-3</v>
      </c>
      <c r="D134" s="9">
        <v>3953</v>
      </c>
      <c r="E134" s="9">
        <v>7296</v>
      </c>
      <c r="F134" s="11">
        <f>GSEmployeesByOccupationalSeries[[#This Row],[Female Employees]]/GSEmployeesByOccupationalSeries[[#This Row],[Total Empl]]</f>
        <v>0.64859098586541031</v>
      </c>
      <c r="G134" s="15">
        <f>((GSEmployeesByOccupationalSeries[[#This Row],[Male Employees]]*GSEmployeesByOccupationalSeries[[#This Row],[Male
Avg Salary]])+(E134*GSEmployeesByOccupationalSeries[[#This Row],[Female
Avg Salary]]))/GSEmployeesByOccupationalSeries[[#This Row],[Total Empl]]</f>
        <v>142149.56816458245</v>
      </c>
      <c r="H134" s="15">
        <v>142093.61278863199</v>
      </c>
      <c r="I134" s="15">
        <v>142179.884995878</v>
      </c>
      <c r="J134" s="11">
        <f>ROUND(GSEmployeesByOccupationalSeries[[#This Row],[Female
Avg Salary]]/GSEmployeesByOccupationalSeries[[#This Row],[Male
Avg Salary]],3)</f>
        <v>1.0009999999999999</v>
      </c>
      <c r="K134" s="16">
        <f>ROUND(GSEmployeesByOccupationalSeries[[#This Row],[% 
of Total Pop]]*J134,7)</f>
        <v>8.1919000000000002E-3</v>
      </c>
    </row>
    <row r="135" spans="1:11" ht="15.6" x14ac:dyDescent="0.3">
      <c r="A135" s="6" t="s">
        <v>142</v>
      </c>
      <c r="B135" s="9">
        <f>GSEmployeesByOccupationalSeries[[#This Row],[Male Employees]]+GSEmployeesByOccupationalSeries[[#This Row],[Female Employees]]</f>
        <v>6482</v>
      </c>
      <c r="C135" s="13">
        <f>GSEmployeesByOccupationalSeries[[#This Row],[Total Empl]]/$B$317</f>
        <v>4.7156839778780442E-3</v>
      </c>
      <c r="D135" s="9">
        <v>1590</v>
      </c>
      <c r="E135" s="9">
        <v>4892</v>
      </c>
      <c r="F135" s="11">
        <f>GSEmployeesByOccupationalSeries[[#This Row],[Female Employees]]/GSEmployeesByOccupationalSeries[[#This Row],[Total Empl]]</f>
        <v>0.75470533785868554</v>
      </c>
      <c r="G135" s="15">
        <f>((GSEmployeesByOccupationalSeries[[#This Row],[Male Employees]]*GSEmployeesByOccupationalSeries[[#This Row],[Male
Avg Salary]])+(E135*GSEmployeesByOccupationalSeries[[#This Row],[Female
Avg Salary]]))/GSEmployeesByOccupationalSeries[[#This Row],[Total Empl]]</f>
        <v>51247.92842107475</v>
      </c>
      <c r="H135" s="15">
        <v>52393.988035264003</v>
      </c>
      <c r="I135" s="15">
        <v>50875.435619242999</v>
      </c>
      <c r="J135" s="11">
        <f>ROUND(GSEmployeesByOccupationalSeries[[#This Row],[Female
Avg Salary]]/GSEmployeesByOccupationalSeries[[#This Row],[Male
Avg Salary]],3)</f>
        <v>0.97099999999999997</v>
      </c>
      <c r="K135" s="16">
        <f>ROUND(GSEmployeesByOccupationalSeries[[#This Row],[% 
of Total Pop]]*J135,7)</f>
        <v>4.5789000000000003E-3</v>
      </c>
    </row>
    <row r="136" spans="1:11" ht="15.6" x14ac:dyDescent="0.3">
      <c r="A136" s="6" t="s">
        <v>143</v>
      </c>
      <c r="B136" s="9">
        <f>GSEmployeesByOccupationalSeries[[#This Row],[Male Employees]]+GSEmployeesByOccupationalSeries[[#This Row],[Female Employees]]</f>
        <v>172</v>
      </c>
      <c r="C136" s="13">
        <f>GSEmployeesByOccupationalSeries[[#This Row],[Total Empl]]/$B$317</f>
        <v>1.2513076892857507E-4</v>
      </c>
      <c r="D136" s="9">
        <v>84</v>
      </c>
      <c r="E136" s="9">
        <v>88</v>
      </c>
      <c r="F136" s="11">
        <f>GSEmployeesByOccupationalSeries[[#This Row],[Female Employees]]/GSEmployeesByOccupationalSeries[[#This Row],[Total Empl]]</f>
        <v>0.51162790697674421</v>
      </c>
      <c r="G136" s="15">
        <f>((GSEmployeesByOccupationalSeries[[#This Row],[Male Employees]]*GSEmployeesByOccupationalSeries[[#This Row],[Male
Avg Salary]])+(E136*GSEmployeesByOccupationalSeries[[#This Row],[Female
Avg Salary]]))/GSEmployeesByOccupationalSeries[[#This Row],[Total Empl]]</f>
        <v>123658.18651430112</v>
      </c>
      <c r="H136" s="15">
        <v>126386.297619048</v>
      </c>
      <c r="I136" s="15">
        <v>121054.08045977</v>
      </c>
      <c r="J136" s="11">
        <f>ROUND(GSEmployeesByOccupationalSeries[[#This Row],[Female
Avg Salary]]/GSEmployeesByOccupationalSeries[[#This Row],[Male
Avg Salary]],3)</f>
        <v>0.95799999999999996</v>
      </c>
      <c r="K136" s="16">
        <f>ROUND(GSEmployeesByOccupationalSeries[[#This Row],[% 
of Total Pop]]*J136,7)</f>
        <v>1.199E-4</v>
      </c>
    </row>
    <row r="137" spans="1:11" ht="15.6" x14ac:dyDescent="0.3">
      <c r="A137" s="6" t="s">
        <v>144</v>
      </c>
      <c r="B137" s="9">
        <f>GSEmployeesByOccupationalSeries[[#This Row],[Male Employees]]+GSEmployeesByOccupationalSeries[[#This Row],[Female Employees]]</f>
        <v>2001</v>
      </c>
      <c r="C137" s="13">
        <f>GSEmployeesByOccupationalSeries[[#This Row],[Total Empl]]/$B$317</f>
        <v>1.4557364455004575E-3</v>
      </c>
      <c r="D137" s="9">
        <v>344</v>
      </c>
      <c r="E137" s="9">
        <v>1657</v>
      </c>
      <c r="F137" s="11">
        <f>GSEmployeesByOccupationalSeries[[#This Row],[Female Employees]]/GSEmployeesByOccupationalSeries[[#This Row],[Total Empl]]</f>
        <v>0.82808595702148924</v>
      </c>
      <c r="G137" s="15">
        <f>((GSEmployeesByOccupationalSeries[[#This Row],[Male Employees]]*GSEmployeesByOccupationalSeries[[#This Row],[Male
Avg Salary]])+(E137*GSEmployeesByOccupationalSeries[[#This Row],[Female
Avg Salary]]))/GSEmployeesByOccupationalSeries[[#This Row],[Total Empl]]</f>
        <v>102906.57506443135</v>
      </c>
      <c r="H137" s="15">
        <v>105400.375</v>
      </c>
      <c r="I137" s="15">
        <v>102388.851963746</v>
      </c>
      <c r="J137" s="11">
        <f>ROUND(GSEmployeesByOccupationalSeries[[#This Row],[Female
Avg Salary]]/GSEmployeesByOccupationalSeries[[#This Row],[Male
Avg Salary]],3)</f>
        <v>0.97099999999999997</v>
      </c>
      <c r="K137" s="16">
        <f>ROUND(GSEmployeesByOccupationalSeries[[#This Row],[% 
of Total Pop]]*J137,7)</f>
        <v>1.4135E-3</v>
      </c>
    </row>
    <row r="138" spans="1:11" ht="15.6" x14ac:dyDescent="0.3">
      <c r="A138" s="6" t="s">
        <v>145</v>
      </c>
      <c r="B138" s="9">
        <f>GSEmployeesByOccupationalSeries[[#This Row],[Male Employees]]+GSEmployeesByOccupationalSeries[[#This Row],[Female Employees]]</f>
        <v>378</v>
      </c>
      <c r="C138" s="13">
        <f>GSEmployeesByOccupationalSeries[[#This Row],[Total Empl]]/$B$317</f>
        <v>2.7499668985465914E-4</v>
      </c>
      <c r="D138" s="9">
        <v>285</v>
      </c>
      <c r="E138" s="9">
        <v>93</v>
      </c>
      <c r="F138" s="11">
        <f>GSEmployeesByOccupationalSeries[[#This Row],[Female Employees]]/GSEmployeesByOccupationalSeries[[#This Row],[Total Empl]]</f>
        <v>0.24603174603174602</v>
      </c>
      <c r="G138" s="15">
        <f>((GSEmployeesByOccupationalSeries[[#This Row],[Male Employees]]*GSEmployeesByOccupationalSeries[[#This Row],[Male
Avg Salary]])+(E138*GSEmployeesByOccupationalSeries[[#This Row],[Female
Avg Salary]]))/GSEmployeesByOccupationalSeries[[#This Row],[Total Empl]]</f>
        <v>90561.716931216972</v>
      </c>
      <c r="H138" s="15">
        <v>92379.505263158004</v>
      </c>
      <c r="I138" s="15">
        <v>84991.075268817003</v>
      </c>
      <c r="J138" s="11">
        <f>ROUND(GSEmployeesByOccupationalSeries[[#This Row],[Female
Avg Salary]]/GSEmployeesByOccupationalSeries[[#This Row],[Male
Avg Salary]],3)</f>
        <v>0.92</v>
      </c>
      <c r="K138" s="16">
        <f>ROUND(GSEmployeesByOccupationalSeries[[#This Row],[% 
of Total Pop]]*J138,7)</f>
        <v>2.5300000000000002E-4</v>
      </c>
    </row>
    <row r="139" spans="1:11" ht="15.6" x14ac:dyDescent="0.3">
      <c r="A139" s="6" t="s">
        <v>147</v>
      </c>
      <c r="B139" s="9">
        <f>GSEmployeesByOccupationalSeries[[#This Row],[Male Employees]]+GSEmployeesByOccupationalSeries[[#This Row],[Female Employees]]</f>
        <v>705</v>
      </c>
      <c r="C139" s="13">
        <f>GSEmployeesByOccupationalSeries[[#This Row],[Total Empl]]/$B$317</f>
        <v>5.1289065171305473E-4</v>
      </c>
      <c r="D139" s="9">
        <v>105</v>
      </c>
      <c r="E139" s="9">
        <v>600</v>
      </c>
      <c r="F139" s="11">
        <f>GSEmployeesByOccupationalSeries[[#This Row],[Female Employees]]/GSEmployeesByOccupationalSeries[[#This Row],[Total Empl]]</f>
        <v>0.85106382978723405</v>
      </c>
      <c r="G139" s="15">
        <f>((GSEmployeesByOccupationalSeries[[#This Row],[Male Employees]]*GSEmployeesByOccupationalSeries[[#This Row],[Male
Avg Salary]])+(E139*GSEmployeesByOccupationalSeries[[#This Row],[Female
Avg Salary]]))/GSEmployeesByOccupationalSeries[[#This Row],[Total Empl]]</f>
        <v>85850.136170213082</v>
      </c>
      <c r="H139" s="15">
        <v>86914.504761905002</v>
      </c>
      <c r="I139" s="15">
        <v>85663.871666666993</v>
      </c>
      <c r="J139" s="11">
        <f>ROUND(GSEmployeesByOccupationalSeries[[#This Row],[Female
Avg Salary]]/GSEmployeesByOccupationalSeries[[#This Row],[Male
Avg Salary]],3)</f>
        <v>0.98599999999999999</v>
      </c>
      <c r="K139" s="16">
        <f>ROUND(GSEmployeesByOccupationalSeries[[#This Row],[% 
of Total Pop]]*J139,7)</f>
        <v>5.0569999999999999E-4</v>
      </c>
    </row>
    <row r="140" spans="1:11" ht="15.6" x14ac:dyDescent="0.3">
      <c r="A140" s="6" t="s">
        <v>148</v>
      </c>
      <c r="B140" s="9">
        <f>GSEmployeesByOccupationalSeries[[#This Row],[Male Employees]]+GSEmployeesByOccupationalSeries[[#This Row],[Female Employees]]</f>
        <v>612</v>
      </c>
      <c r="C140" s="13">
        <f>GSEmployeesByOccupationalSeries[[#This Row],[Total Empl]]/$B$317</f>
        <v>4.4523273595516242E-4</v>
      </c>
      <c r="D140" s="9">
        <v>304</v>
      </c>
      <c r="E140" s="9">
        <v>308</v>
      </c>
      <c r="F140" s="11">
        <f>GSEmployeesByOccupationalSeries[[#This Row],[Female Employees]]/GSEmployeesByOccupationalSeries[[#This Row],[Total Empl]]</f>
        <v>0.50326797385620914</v>
      </c>
      <c r="G140" s="15">
        <f>((GSEmployeesByOccupationalSeries[[#This Row],[Male Employees]]*GSEmployeesByOccupationalSeries[[#This Row],[Male
Avg Salary]])+(E140*GSEmployeesByOccupationalSeries[[#This Row],[Female
Avg Salary]]))/GSEmployeesByOccupationalSeries[[#This Row],[Total Empl]]</f>
        <v>127620.29901960764</v>
      </c>
      <c r="H140" s="15">
        <v>129005.302631579</v>
      </c>
      <c r="I140" s="15">
        <v>126253.282467532</v>
      </c>
      <c r="J140" s="11">
        <f>ROUND(GSEmployeesByOccupationalSeries[[#This Row],[Female
Avg Salary]]/GSEmployeesByOccupationalSeries[[#This Row],[Male
Avg Salary]],3)</f>
        <v>0.97899999999999998</v>
      </c>
      <c r="K140" s="16">
        <f>ROUND(GSEmployeesByOccupationalSeries[[#This Row],[% 
of Total Pop]]*J140,7)</f>
        <v>4.3590000000000002E-4</v>
      </c>
    </row>
    <row r="141" spans="1:11" ht="15.6" x14ac:dyDescent="0.3">
      <c r="A141" s="6" t="s">
        <v>149</v>
      </c>
      <c r="B141" s="9">
        <f>GSEmployeesByOccupationalSeries[[#This Row],[Male Employees]]+GSEmployeesByOccupationalSeries[[#This Row],[Female Employees]]</f>
        <v>6955</v>
      </c>
      <c r="C141" s="13">
        <f>GSEmployeesByOccupationalSeries[[#This Row],[Total Empl]]/$B$317</f>
        <v>5.0597935924316254E-3</v>
      </c>
      <c r="D141" s="9">
        <v>2526</v>
      </c>
      <c r="E141" s="9">
        <v>4429</v>
      </c>
      <c r="F141" s="11">
        <f>GSEmployeesByOccupationalSeries[[#This Row],[Female Employees]]/GSEmployeesByOccupationalSeries[[#This Row],[Total Empl]]</f>
        <v>0.63680805176132282</v>
      </c>
      <c r="G141" s="15">
        <f>((GSEmployeesByOccupationalSeries[[#This Row],[Male Employees]]*GSEmployeesByOccupationalSeries[[#This Row],[Male
Avg Salary]])+(E141*GSEmployeesByOccupationalSeries[[#This Row],[Female
Avg Salary]]))/GSEmployeesByOccupationalSeries[[#This Row],[Total Empl]]</f>
        <v>92504.37802286011</v>
      </c>
      <c r="H141" s="15">
        <v>95323.265160523006</v>
      </c>
      <c r="I141" s="15">
        <v>90896.676756268003</v>
      </c>
      <c r="J141" s="11">
        <f>ROUND(GSEmployeesByOccupationalSeries[[#This Row],[Female
Avg Salary]]/GSEmployeesByOccupationalSeries[[#This Row],[Male
Avg Salary]],3)</f>
        <v>0.95399999999999996</v>
      </c>
      <c r="K141" s="16">
        <f>ROUND(GSEmployeesByOccupationalSeries[[#This Row],[% 
of Total Pop]]*J141,7)</f>
        <v>4.8269999999999997E-3</v>
      </c>
    </row>
    <row r="142" spans="1:11" ht="15.6" x14ac:dyDescent="0.3">
      <c r="A142" s="6" t="s">
        <v>150</v>
      </c>
      <c r="B142" s="9">
        <f>GSEmployeesByOccupationalSeries[[#This Row],[Male Employees]]+GSEmployeesByOccupationalSeries[[#This Row],[Female Employees]]</f>
        <v>666</v>
      </c>
      <c r="C142" s="13">
        <f>GSEmployeesByOccupationalSeries[[#This Row],[Total Empl]]/$B$317</f>
        <v>4.8451797736297089E-4</v>
      </c>
      <c r="D142" s="9">
        <v>329</v>
      </c>
      <c r="E142" s="9">
        <v>337</v>
      </c>
      <c r="F142" s="11">
        <f>GSEmployeesByOccupationalSeries[[#This Row],[Female Employees]]/GSEmployeesByOccupationalSeries[[#This Row],[Total Empl]]</f>
        <v>0.50600600600600598</v>
      </c>
      <c r="G142" s="15">
        <f>((GSEmployeesByOccupationalSeries[[#This Row],[Male Employees]]*GSEmployeesByOccupationalSeries[[#This Row],[Male
Avg Salary]])+(E142*GSEmployeesByOccupationalSeries[[#This Row],[Female
Avg Salary]]))/GSEmployeesByOccupationalSeries[[#This Row],[Total Empl]]</f>
        <v>83445.072072071678</v>
      </c>
      <c r="H142" s="15">
        <v>85670.714285713999</v>
      </c>
      <c r="I142" s="15">
        <v>81272.264094954997</v>
      </c>
      <c r="J142" s="11">
        <f>ROUND(GSEmployeesByOccupationalSeries[[#This Row],[Female
Avg Salary]]/GSEmployeesByOccupationalSeries[[#This Row],[Male
Avg Salary]],3)</f>
        <v>0.94899999999999995</v>
      </c>
      <c r="K142" s="16">
        <f>ROUND(GSEmployeesByOccupationalSeries[[#This Row],[% 
of Total Pop]]*J142,7)</f>
        <v>4.5980000000000001E-4</v>
      </c>
    </row>
    <row r="143" spans="1:11" ht="15.6" x14ac:dyDescent="0.3">
      <c r="A143" s="6" t="s">
        <v>151</v>
      </c>
      <c r="B143" s="9">
        <f>GSEmployeesByOccupationalSeries[[#This Row],[Male Employees]]+GSEmployeesByOccupationalSeries[[#This Row],[Female Employees]]</f>
        <v>377</v>
      </c>
      <c r="C143" s="13">
        <f>GSEmployeesByOccupationalSeries[[#This Row],[Total Empl]]/$B$317</f>
        <v>2.7426918538414418E-4</v>
      </c>
      <c r="D143" s="9">
        <v>318</v>
      </c>
      <c r="E143" s="9">
        <v>59</v>
      </c>
      <c r="F143" s="11">
        <f>GSEmployeesByOccupationalSeries[[#This Row],[Female Employees]]/GSEmployeesByOccupationalSeries[[#This Row],[Total Empl]]</f>
        <v>0.15649867374005305</v>
      </c>
      <c r="G143" s="15">
        <f>((GSEmployeesByOccupationalSeries[[#This Row],[Male Employees]]*GSEmployeesByOccupationalSeries[[#This Row],[Male
Avg Salary]])+(E143*GSEmployeesByOccupationalSeries[[#This Row],[Female
Avg Salary]]))/GSEmployeesByOccupationalSeries[[#This Row],[Total Empl]]</f>
        <v>87104.946949602439</v>
      </c>
      <c r="H143" s="15">
        <v>87562.559748428001</v>
      </c>
      <c r="I143" s="15">
        <v>84638.491525424004</v>
      </c>
      <c r="J143" s="11">
        <f>ROUND(GSEmployeesByOccupationalSeries[[#This Row],[Female
Avg Salary]]/GSEmployeesByOccupationalSeries[[#This Row],[Male
Avg Salary]],3)</f>
        <v>0.96699999999999997</v>
      </c>
      <c r="K143" s="16">
        <f>ROUND(GSEmployeesByOccupationalSeries[[#This Row],[% 
of Total Pop]]*J143,7)</f>
        <v>2.652E-4</v>
      </c>
    </row>
    <row r="144" spans="1:11" ht="15.6" x14ac:dyDescent="0.3">
      <c r="A144" s="6" t="s">
        <v>152</v>
      </c>
      <c r="B144" s="9">
        <f>GSEmployeesByOccupationalSeries[[#This Row],[Male Employees]]+GSEmployeesByOccupationalSeries[[#This Row],[Female Employees]]</f>
        <v>5289</v>
      </c>
      <c r="C144" s="13">
        <f>GSEmployeesByOccupationalSeries[[#This Row],[Total Empl]]/$B$317</f>
        <v>3.8477711445536831E-3</v>
      </c>
      <c r="D144" s="9">
        <v>679</v>
      </c>
      <c r="E144" s="9">
        <v>4610</v>
      </c>
      <c r="F144" s="11">
        <f>GSEmployeesByOccupationalSeries[[#This Row],[Female Employees]]/GSEmployeesByOccupationalSeries[[#This Row],[Total Empl]]</f>
        <v>0.87162034411041789</v>
      </c>
      <c r="G144" s="15">
        <f>((GSEmployeesByOccupationalSeries[[#This Row],[Male Employees]]*GSEmployeesByOccupationalSeries[[#This Row],[Male
Avg Salary]])+(E144*GSEmployeesByOccupationalSeries[[#This Row],[Female
Avg Salary]]))/GSEmployeesByOccupationalSeries[[#This Row],[Total Empl]]</f>
        <v>54947.112487151018</v>
      </c>
      <c r="H144" s="15">
        <v>52451.338257016003</v>
      </c>
      <c r="I144" s="15">
        <v>55314.711337966997</v>
      </c>
      <c r="J144" s="11">
        <f>ROUND(GSEmployeesByOccupationalSeries[[#This Row],[Female
Avg Salary]]/GSEmployeesByOccupationalSeries[[#This Row],[Male
Avg Salary]],3)</f>
        <v>1.0549999999999999</v>
      </c>
      <c r="K144" s="16">
        <f>ROUND(GSEmployeesByOccupationalSeries[[#This Row],[% 
of Total Pop]]*J144,7)</f>
        <v>4.0594000000000003E-3</v>
      </c>
    </row>
    <row r="145" spans="1:11" ht="15.6" x14ac:dyDescent="0.3">
      <c r="A145" s="6" t="s">
        <v>153</v>
      </c>
      <c r="B145" s="9">
        <f>GSEmployeesByOccupationalSeries[[#This Row],[Male Employees]]+GSEmployeesByOccupationalSeries[[#This Row],[Female Employees]]</f>
        <v>37009</v>
      </c>
      <c r="C145" s="13">
        <f>GSEmployeesByOccupationalSeries[[#This Row],[Total Empl]]/$B$317</f>
        <v>2.6924212949288574E-2</v>
      </c>
      <c r="D145" s="9">
        <v>6775</v>
      </c>
      <c r="E145" s="9">
        <v>30234</v>
      </c>
      <c r="F145" s="11">
        <f>GSEmployeesByOccupationalSeries[[#This Row],[Female Employees]]/GSEmployeesByOccupationalSeries[[#This Row],[Total Empl]]</f>
        <v>0.81693642087059903</v>
      </c>
      <c r="G145" s="15">
        <f>((GSEmployeesByOccupationalSeries[[#This Row],[Male Employees]]*GSEmployeesByOccupationalSeries[[#This Row],[Male
Avg Salary]])+(E145*GSEmployeesByOccupationalSeries[[#This Row],[Female
Avg Salary]]))/GSEmployeesByOccupationalSeries[[#This Row],[Total Empl]]</f>
        <v>46380.109864773971</v>
      </c>
      <c r="H145" s="15">
        <v>47274.023953866999</v>
      </c>
      <c r="I145" s="15">
        <v>46179.796708936003</v>
      </c>
      <c r="J145" s="11">
        <f>ROUND(GSEmployeesByOccupationalSeries[[#This Row],[Female
Avg Salary]]/GSEmployeesByOccupationalSeries[[#This Row],[Male
Avg Salary]],3)</f>
        <v>0.97699999999999998</v>
      </c>
      <c r="K145" s="16">
        <f>ROUND(GSEmployeesByOccupationalSeries[[#This Row],[% 
of Total Pop]]*J145,7)</f>
        <v>2.6304999999999999E-2</v>
      </c>
    </row>
    <row r="146" spans="1:11" ht="15.6" x14ac:dyDescent="0.3">
      <c r="A146" s="6" t="s">
        <v>155</v>
      </c>
      <c r="B146" s="9">
        <f>GSEmployeesByOccupationalSeries[[#This Row],[Male Employees]]+GSEmployeesByOccupationalSeries[[#This Row],[Female Employees]]</f>
        <v>3461</v>
      </c>
      <c r="C146" s="13">
        <f>GSEmployeesByOccupationalSeries[[#This Row],[Total Empl]]/$B$317</f>
        <v>2.5178929724523156E-3</v>
      </c>
      <c r="D146" s="9">
        <v>213</v>
      </c>
      <c r="E146" s="9">
        <v>3248</v>
      </c>
      <c r="F146" s="11">
        <f>GSEmployeesByOccupationalSeries[[#This Row],[Female Employees]]/GSEmployeesByOccupationalSeries[[#This Row],[Total Empl]]</f>
        <v>0.93845709332562843</v>
      </c>
      <c r="G146" s="15">
        <f>((GSEmployeesByOccupationalSeries[[#This Row],[Male Employees]]*GSEmployeesByOccupationalSeries[[#This Row],[Male
Avg Salary]])+(E146*GSEmployeesByOccupationalSeries[[#This Row],[Female
Avg Salary]]))/GSEmployeesByOccupationalSeries[[#This Row],[Total Empl]]</f>
        <v>47753.568307928479</v>
      </c>
      <c r="H146" s="15">
        <v>49653.746478872999</v>
      </c>
      <c r="I146" s="15">
        <v>47628.956869993999</v>
      </c>
      <c r="J146" s="11">
        <f>ROUND(GSEmployeesByOccupationalSeries[[#This Row],[Female
Avg Salary]]/GSEmployeesByOccupationalSeries[[#This Row],[Male
Avg Salary]],3)</f>
        <v>0.95899999999999996</v>
      </c>
      <c r="K146" s="16">
        <f>ROUND(GSEmployeesByOccupationalSeries[[#This Row],[% 
of Total Pop]]*J146,7)</f>
        <v>2.4147000000000001E-3</v>
      </c>
    </row>
    <row r="147" spans="1:11" ht="15.6" x14ac:dyDescent="0.3">
      <c r="A147" s="6" t="s">
        <v>156</v>
      </c>
      <c r="B147" s="9">
        <f>GSEmployeesByOccupationalSeries[[#This Row],[Male Employees]]+GSEmployeesByOccupationalSeries[[#This Row],[Female Employees]]</f>
        <v>831</v>
      </c>
      <c r="C147" s="13">
        <f>GSEmployeesByOccupationalSeries[[#This Row],[Total Empl]]/$B$317</f>
        <v>6.0455621499794113E-4</v>
      </c>
      <c r="D147" s="9">
        <v>68</v>
      </c>
      <c r="E147" s="9">
        <v>763</v>
      </c>
      <c r="F147" s="11">
        <f>GSEmployeesByOccupationalSeries[[#This Row],[Female Employees]]/GSEmployeesByOccupationalSeries[[#This Row],[Total Empl]]</f>
        <v>0.91817087845968715</v>
      </c>
      <c r="G147" s="15">
        <f>((GSEmployeesByOccupationalSeries[[#This Row],[Male Employees]]*GSEmployeesByOccupationalSeries[[#This Row],[Male
Avg Salary]])+(E147*GSEmployeesByOccupationalSeries[[#This Row],[Female
Avg Salary]]))/GSEmployeesByOccupationalSeries[[#This Row],[Total Empl]]</f>
        <v>69426.362214199631</v>
      </c>
      <c r="H147" s="15">
        <v>70095.485294118</v>
      </c>
      <c r="I147" s="15">
        <v>69366.72870249</v>
      </c>
      <c r="J147" s="11">
        <f>ROUND(GSEmployeesByOccupationalSeries[[#This Row],[Female
Avg Salary]]/GSEmployeesByOccupationalSeries[[#This Row],[Male
Avg Salary]],3)</f>
        <v>0.99</v>
      </c>
      <c r="K147" s="16">
        <f>ROUND(GSEmployeesByOccupationalSeries[[#This Row],[% 
of Total Pop]]*J147,7)</f>
        <v>5.9849999999999997E-4</v>
      </c>
    </row>
    <row r="148" spans="1:11" ht="15.6" x14ac:dyDescent="0.3">
      <c r="A148" s="6" t="s">
        <v>157</v>
      </c>
      <c r="B148" s="9">
        <f>GSEmployeesByOccupationalSeries[[#This Row],[Male Employees]]+GSEmployeesByOccupationalSeries[[#This Row],[Female Employees]]</f>
        <v>494</v>
      </c>
      <c r="C148" s="13">
        <f>GSEmployeesByOccupationalSeries[[#This Row],[Total Empl]]/$B$317</f>
        <v>3.5938720843439585E-4</v>
      </c>
      <c r="D148" s="9">
        <v>384</v>
      </c>
      <c r="E148" s="9">
        <v>110</v>
      </c>
      <c r="F148" s="11">
        <f>GSEmployeesByOccupationalSeries[[#This Row],[Female Employees]]/GSEmployeesByOccupationalSeries[[#This Row],[Total Empl]]</f>
        <v>0.22267206477732793</v>
      </c>
      <c r="G148" s="15">
        <f>((GSEmployeesByOccupationalSeries[[#This Row],[Male Employees]]*GSEmployeesByOccupationalSeries[[#This Row],[Male
Avg Salary]])+(E148*GSEmployeesByOccupationalSeries[[#This Row],[Female
Avg Salary]]))/GSEmployeesByOccupationalSeries[[#This Row],[Total Empl]]</f>
        <v>65073.280652424299</v>
      </c>
      <c r="H148" s="15">
        <v>65852.642297650003</v>
      </c>
      <c r="I148" s="15">
        <v>62352.6</v>
      </c>
      <c r="J148" s="11">
        <f>ROUND(GSEmployeesByOccupationalSeries[[#This Row],[Female
Avg Salary]]/GSEmployeesByOccupationalSeries[[#This Row],[Male
Avg Salary]],3)</f>
        <v>0.94699999999999995</v>
      </c>
      <c r="K148" s="16">
        <f>ROUND(GSEmployeesByOccupationalSeries[[#This Row],[% 
of Total Pop]]*J148,7)</f>
        <v>3.4029999999999998E-4</v>
      </c>
    </row>
    <row r="149" spans="1:11" ht="15.6" x14ac:dyDescent="0.3">
      <c r="A149" s="6" t="s">
        <v>158</v>
      </c>
      <c r="B149" s="9">
        <f>GSEmployeesByOccupationalSeries[[#This Row],[Male Employees]]+GSEmployeesByOccupationalSeries[[#This Row],[Female Employees]]</f>
        <v>3808</v>
      </c>
      <c r="C149" s="13">
        <f>GSEmployeesByOccupationalSeries[[#This Row],[Total Empl]]/$B$317</f>
        <v>2.7703370237210107E-3</v>
      </c>
      <c r="D149" s="9">
        <v>892</v>
      </c>
      <c r="E149" s="9">
        <v>2916</v>
      </c>
      <c r="F149" s="11">
        <f>GSEmployeesByOccupationalSeries[[#This Row],[Female Employees]]/GSEmployeesByOccupationalSeries[[#This Row],[Total Empl]]</f>
        <v>0.76575630252100846</v>
      </c>
      <c r="G149" s="15">
        <f>((GSEmployeesByOccupationalSeries[[#This Row],[Male Employees]]*GSEmployeesByOccupationalSeries[[#This Row],[Male
Avg Salary]])+(E149*GSEmployeesByOccupationalSeries[[#This Row],[Female
Avg Salary]]))/GSEmployeesByOccupationalSeries[[#This Row],[Total Empl]]</f>
        <v>118130.98162508335</v>
      </c>
      <c r="H149" s="15">
        <v>122143.456790123</v>
      </c>
      <c r="I149" s="15">
        <v>116903.57152658699</v>
      </c>
      <c r="J149" s="11">
        <f>ROUND(GSEmployeesByOccupationalSeries[[#This Row],[Female
Avg Salary]]/GSEmployeesByOccupationalSeries[[#This Row],[Male
Avg Salary]],3)</f>
        <v>0.95699999999999996</v>
      </c>
      <c r="K149" s="16">
        <f>ROUND(GSEmployeesByOccupationalSeries[[#This Row],[% 
of Total Pop]]*J149,7)</f>
        <v>2.6511999999999998E-3</v>
      </c>
    </row>
    <row r="150" spans="1:11" ht="15.6" x14ac:dyDescent="0.3">
      <c r="A150" s="6" t="s">
        <v>159</v>
      </c>
      <c r="B150" s="9">
        <f>GSEmployeesByOccupationalSeries[[#This Row],[Male Employees]]+GSEmployeesByOccupationalSeries[[#This Row],[Female Employees]]</f>
        <v>1470</v>
      </c>
      <c r="C150" s="13">
        <f>GSEmployeesByOccupationalSeries[[#This Row],[Total Empl]]/$B$317</f>
        <v>1.0694315716570078E-3</v>
      </c>
      <c r="D150" s="9">
        <v>862</v>
      </c>
      <c r="E150" s="9">
        <v>608</v>
      </c>
      <c r="F150" s="11">
        <f>GSEmployeesByOccupationalSeries[[#This Row],[Female Employees]]/GSEmployeesByOccupationalSeries[[#This Row],[Total Empl]]</f>
        <v>0.41360544217687073</v>
      </c>
      <c r="G150" s="15">
        <f>((GSEmployeesByOccupationalSeries[[#This Row],[Male Employees]]*GSEmployeesByOccupationalSeries[[#This Row],[Male
Avg Salary]])+(E150*GSEmployeesByOccupationalSeries[[#This Row],[Female
Avg Salary]]))/GSEmployeesByOccupationalSeries[[#This Row],[Total Empl]]</f>
        <v>100173.63129251692</v>
      </c>
      <c r="H150" s="15">
        <v>101877.52784222701</v>
      </c>
      <c r="I150" s="15">
        <v>97757.909539474</v>
      </c>
      <c r="J150" s="11">
        <f>ROUND(GSEmployeesByOccupationalSeries[[#This Row],[Female
Avg Salary]]/GSEmployeesByOccupationalSeries[[#This Row],[Male
Avg Salary]],3)</f>
        <v>0.96</v>
      </c>
      <c r="K150" s="16">
        <f>ROUND(GSEmployeesByOccupationalSeries[[#This Row],[% 
of Total Pop]]*J150,7)</f>
        <v>1.0267E-3</v>
      </c>
    </row>
    <row r="151" spans="1:11" ht="15.6" x14ac:dyDescent="0.3">
      <c r="A151" s="6" t="s">
        <v>160</v>
      </c>
      <c r="B151" s="9">
        <f>GSEmployeesByOccupationalSeries[[#This Row],[Male Employees]]+GSEmployeesByOccupationalSeries[[#This Row],[Female Employees]]</f>
        <v>3070</v>
      </c>
      <c r="C151" s="13">
        <f>GSEmployeesByOccupationalSeries[[#This Row],[Total Empl]]/$B$317</f>
        <v>2.2334387244809621E-3</v>
      </c>
      <c r="D151" s="9">
        <v>1331</v>
      </c>
      <c r="E151" s="9">
        <v>1739</v>
      </c>
      <c r="F151" s="11">
        <f>GSEmployeesByOccupationalSeries[[#This Row],[Female Employees]]/GSEmployeesByOccupationalSeries[[#This Row],[Total Empl]]</f>
        <v>0.56644951140065147</v>
      </c>
      <c r="G151" s="15">
        <f>((GSEmployeesByOccupationalSeries[[#This Row],[Male Employees]]*GSEmployeesByOccupationalSeries[[#This Row],[Male
Avg Salary]])+(E151*GSEmployeesByOccupationalSeries[[#This Row],[Female
Avg Salary]]))/GSEmployeesByOccupationalSeries[[#This Row],[Total Empl]]</f>
        <v>114823.34299674255</v>
      </c>
      <c r="H151" s="15">
        <v>113943.265214125</v>
      </c>
      <c r="I151" s="15">
        <v>115496.93904542799</v>
      </c>
      <c r="J151" s="11">
        <f>ROUND(GSEmployeesByOccupationalSeries[[#This Row],[Female
Avg Salary]]/GSEmployeesByOccupationalSeries[[#This Row],[Male
Avg Salary]],3)</f>
        <v>1.014</v>
      </c>
      <c r="K151" s="16">
        <f>ROUND(GSEmployeesByOccupationalSeries[[#This Row],[% 
of Total Pop]]*J151,7)</f>
        <v>2.2647000000000001E-3</v>
      </c>
    </row>
    <row r="152" spans="1:11" ht="15.6" x14ac:dyDescent="0.3">
      <c r="A152" s="6" t="s">
        <v>161</v>
      </c>
      <c r="B152" s="9">
        <f>GSEmployeesByOccupationalSeries[[#This Row],[Male Employees]]+GSEmployeesByOccupationalSeries[[#This Row],[Female Employees]]</f>
        <v>117</v>
      </c>
      <c r="C152" s="13">
        <f>GSEmployeesByOccupationalSeries[[#This Row],[Total Empl]]/$B$317</f>
        <v>8.5118023050251643E-5</v>
      </c>
      <c r="D152" s="9">
        <v>75</v>
      </c>
      <c r="E152" s="9">
        <v>42</v>
      </c>
      <c r="F152" s="11">
        <f>GSEmployeesByOccupationalSeries[[#This Row],[Female Employees]]/GSEmployeesByOccupationalSeries[[#This Row],[Total Empl]]</f>
        <v>0.35897435897435898</v>
      </c>
      <c r="G152" s="15">
        <f>((GSEmployeesByOccupationalSeries[[#This Row],[Male Employees]]*GSEmployeesByOccupationalSeries[[#This Row],[Male
Avg Salary]])+(E152*GSEmployeesByOccupationalSeries[[#This Row],[Female
Avg Salary]]))/GSEmployeesByOccupationalSeries[[#This Row],[Total Empl]]</f>
        <v>64019.384615384901</v>
      </c>
      <c r="H152" s="15">
        <v>65919.946666667005</v>
      </c>
      <c r="I152" s="15">
        <v>60625.523809523998</v>
      </c>
      <c r="J152" s="11">
        <f>ROUND(GSEmployeesByOccupationalSeries[[#This Row],[Female
Avg Salary]]/GSEmployeesByOccupationalSeries[[#This Row],[Male
Avg Salary]],3)</f>
        <v>0.92</v>
      </c>
      <c r="K152" s="16">
        <f>ROUND(GSEmployeesByOccupationalSeries[[#This Row],[% 
of Total Pop]]*J152,7)</f>
        <v>7.8300000000000006E-5</v>
      </c>
    </row>
    <row r="153" spans="1:11" ht="15.6" x14ac:dyDescent="0.3">
      <c r="A153" s="6" t="s">
        <v>162</v>
      </c>
      <c r="B153" s="9">
        <f>GSEmployeesByOccupationalSeries[[#This Row],[Male Employees]]+GSEmployeesByOccupationalSeries[[#This Row],[Female Employees]]</f>
        <v>1769</v>
      </c>
      <c r="C153" s="13">
        <f>GSEmployeesByOccupationalSeries[[#This Row],[Total Empl]]/$B$317</f>
        <v>1.2869554083409843E-3</v>
      </c>
      <c r="D153" s="9">
        <v>733</v>
      </c>
      <c r="E153" s="9">
        <v>1036</v>
      </c>
      <c r="F153" s="11">
        <f>GSEmployeesByOccupationalSeries[[#This Row],[Female Employees]]/GSEmployeesByOccupationalSeries[[#This Row],[Total Empl]]</f>
        <v>0.58564160542679478</v>
      </c>
      <c r="G153" s="15">
        <f>((GSEmployeesByOccupationalSeries[[#This Row],[Male Employees]]*GSEmployeesByOccupationalSeries[[#This Row],[Male
Avg Salary]])+(E153*GSEmployeesByOccupationalSeries[[#This Row],[Female
Avg Salary]]))/GSEmployeesByOccupationalSeries[[#This Row],[Total Empl]]</f>
        <v>112272.4810627469</v>
      </c>
      <c r="H153" s="15">
        <v>114366.41609822599</v>
      </c>
      <c r="I153" s="15">
        <v>110790.961389961</v>
      </c>
      <c r="J153" s="11">
        <f>ROUND(GSEmployeesByOccupationalSeries[[#This Row],[Female
Avg Salary]]/GSEmployeesByOccupationalSeries[[#This Row],[Male
Avg Salary]],3)</f>
        <v>0.96899999999999997</v>
      </c>
      <c r="K153" s="16">
        <f>ROUND(GSEmployeesByOccupationalSeries[[#This Row],[% 
of Total Pop]]*J153,7)</f>
        <v>1.2470999999999999E-3</v>
      </c>
    </row>
    <row r="154" spans="1:11" ht="15.6" x14ac:dyDescent="0.3">
      <c r="A154" s="6" t="s">
        <v>163</v>
      </c>
      <c r="B154" s="9">
        <f>GSEmployeesByOccupationalSeries[[#This Row],[Male Employees]]+GSEmployeesByOccupationalSeries[[#This Row],[Female Employees]]</f>
        <v>380</v>
      </c>
      <c r="C154" s="13">
        <f>GSEmployeesByOccupationalSeries[[#This Row],[Total Empl]]/$B$317</f>
        <v>2.7645169879568911E-4</v>
      </c>
      <c r="D154" s="9">
        <v>199</v>
      </c>
      <c r="E154" s="9">
        <v>181</v>
      </c>
      <c r="F154" s="11">
        <f>GSEmployeesByOccupationalSeries[[#This Row],[Female Employees]]/GSEmployeesByOccupationalSeries[[#This Row],[Total Empl]]</f>
        <v>0.47631578947368419</v>
      </c>
      <c r="G154" s="15">
        <f>((GSEmployeesByOccupationalSeries[[#This Row],[Male Employees]]*GSEmployeesByOccupationalSeries[[#This Row],[Male
Avg Salary]])+(E154*GSEmployeesByOccupationalSeries[[#This Row],[Female
Avg Salary]]))/GSEmployeesByOccupationalSeries[[#This Row],[Total Empl]]</f>
        <v>60605.35241228091</v>
      </c>
      <c r="H154" s="15">
        <v>61216.055276382001</v>
      </c>
      <c r="I154" s="15">
        <v>59933.916666666999</v>
      </c>
      <c r="J154" s="11">
        <f>ROUND(GSEmployeesByOccupationalSeries[[#This Row],[Female
Avg Salary]]/GSEmployeesByOccupationalSeries[[#This Row],[Male
Avg Salary]],3)</f>
        <v>0.97899999999999998</v>
      </c>
      <c r="K154" s="16">
        <f>ROUND(GSEmployeesByOccupationalSeries[[#This Row],[% 
of Total Pop]]*J154,7)</f>
        <v>2.7060000000000002E-4</v>
      </c>
    </row>
    <row r="155" spans="1:11" ht="15.6" x14ac:dyDescent="0.3">
      <c r="A155" s="6" t="s">
        <v>164</v>
      </c>
      <c r="B155" s="9">
        <f>GSEmployeesByOccupationalSeries[[#This Row],[Male Employees]]+GSEmployeesByOccupationalSeries[[#This Row],[Female Employees]]</f>
        <v>14394</v>
      </c>
      <c r="C155" s="13">
        <f>GSEmployeesByOccupationalSeries[[#This Row],[Total Empl]]/$B$317</f>
        <v>1.0471699348592498E-2</v>
      </c>
      <c r="D155" s="9">
        <v>11403</v>
      </c>
      <c r="E155" s="9">
        <v>2991</v>
      </c>
      <c r="F155" s="11">
        <f>GSEmployeesByOccupationalSeries[[#This Row],[Female Employees]]/GSEmployeesByOccupationalSeries[[#This Row],[Total Empl]]</f>
        <v>0.20779491454772822</v>
      </c>
      <c r="G155" s="15">
        <f>((GSEmployeesByOccupationalSeries[[#This Row],[Male Employees]]*GSEmployeesByOccupationalSeries[[#This Row],[Male
Avg Salary]])+(E155*GSEmployeesByOccupationalSeries[[#This Row],[Female
Avg Salary]]))/GSEmployeesByOccupationalSeries[[#This Row],[Total Empl]]</f>
        <v>125093.29225956651</v>
      </c>
      <c r="H155" s="15">
        <v>125148.904607284</v>
      </c>
      <c r="I155" s="15">
        <v>124881.27367012401</v>
      </c>
      <c r="J155" s="11">
        <f>ROUND(GSEmployeesByOccupationalSeries[[#This Row],[Female
Avg Salary]]/GSEmployeesByOccupationalSeries[[#This Row],[Male
Avg Salary]],3)</f>
        <v>0.998</v>
      </c>
      <c r="K155" s="16">
        <f>ROUND(GSEmployeesByOccupationalSeries[[#This Row],[% 
of Total Pop]]*J155,7)</f>
        <v>1.04508E-2</v>
      </c>
    </row>
    <row r="156" spans="1:11" ht="15.6" x14ac:dyDescent="0.3">
      <c r="A156" s="6" t="s">
        <v>165</v>
      </c>
      <c r="B156" s="9">
        <f>GSEmployeesByOccupationalSeries[[#This Row],[Male Employees]]+GSEmployeesByOccupationalSeries[[#This Row],[Female Employees]]</f>
        <v>11664</v>
      </c>
      <c r="C156" s="13">
        <f>GSEmployeesByOccupationalSeries[[#This Row],[Total Empl]]/$B$317</f>
        <v>8.4856121440866246E-3</v>
      </c>
      <c r="D156" s="9">
        <v>10506</v>
      </c>
      <c r="E156" s="9">
        <v>1158</v>
      </c>
      <c r="F156" s="11">
        <f>GSEmployeesByOccupationalSeries[[#This Row],[Female Employees]]/GSEmployeesByOccupationalSeries[[#This Row],[Total Empl]]</f>
        <v>9.9279835390946508E-2</v>
      </c>
      <c r="G156" s="15">
        <f>((GSEmployeesByOccupationalSeries[[#This Row],[Male Employees]]*GSEmployeesByOccupationalSeries[[#This Row],[Male
Avg Salary]])+(E156*GSEmployeesByOccupationalSeries[[#This Row],[Female
Avg Salary]]))/GSEmployeesByOccupationalSeries[[#This Row],[Total Empl]]</f>
        <v>85696.982182892927</v>
      </c>
      <c r="H156" s="15">
        <v>86329.090632139996</v>
      </c>
      <c r="I156" s="15">
        <v>79962.153713299005</v>
      </c>
      <c r="J156" s="11">
        <f>ROUND(GSEmployeesByOccupationalSeries[[#This Row],[Female
Avg Salary]]/GSEmployeesByOccupationalSeries[[#This Row],[Male
Avg Salary]],3)</f>
        <v>0.92600000000000005</v>
      </c>
      <c r="K156" s="16">
        <f>ROUND(GSEmployeesByOccupationalSeries[[#This Row],[% 
of Total Pop]]*J156,7)</f>
        <v>7.8577000000000004E-3</v>
      </c>
    </row>
    <row r="157" spans="1:11" ht="15.6" x14ac:dyDescent="0.3">
      <c r="A157" s="6" t="s">
        <v>166</v>
      </c>
      <c r="B157" s="9">
        <f>GSEmployeesByOccupationalSeries[[#This Row],[Male Employees]]+GSEmployeesByOccupationalSeries[[#This Row],[Female Employees]]</f>
        <v>255</v>
      </c>
      <c r="C157" s="13">
        <f>GSEmployeesByOccupationalSeries[[#This Row],[Total Empl]]/$B$317</f>
        <v>1.8551363998131769E-4</v>
      </c>
      <c r="D157" s="9">
        <v>195</v>
      </c>
      <c r="E157" s="9">
        <v>60</v>
      </c>
      <c r="F157" s="11">
        <f>GSEmployeesByOccupationalSeries[[#This Row],[Female Employees]]/GSEmployeesByOccupationalSeries[[#This Row],[Total Empl]]</f>
        <v>0.23529411764705882</v>
      </c>
      <c r="G157" s="15">
        <f>((GSEmployeesByOccupationalSeries[[#This Row],[Male Employees]]*GSEmployeesByOccupationalSeries[[#This Row],[Male
Avg Salary]])+(E157*GSEmployeesByOccupationalSeries[[#This Row],[Female
Avg Salary]]))/GSEmployeesByOccupationalSeries[[#This Row],[Total Empl]]</f>
        <v>114072.94509803911</v>
      </c>
      <c r="H157" s="15">
        <v>115553.20512820499</v>
      </c>
      <c r="I157" s="15">
        <v>109262.1</v>
      </c>
      <c r="J157" s="11">
        <f>ROUND(GSEmployeesByOccupationalSeries[[#This Row],[Female
Avg Salary]]/GSEmployeesByOccupationalSeries[[#This Row],[Male
Avg Salary]],3)</f>
        <v>0.94599999999999995</v>
      </c>
      <c r="K157" s="16">
        <f>ROUND(GSEmployeesByOccupationalSeries[[#This Row],[% 
of Total Pop]]*J157,7)</f>
        <v>1.7550000000000001E-4</v>
      </c>
    </row>
    <row r="158" spans="1:11" ht="15.6" x14ac:dyDescent="0.3">
      <c r="A158" s="6" t="s">
        <v>167</v>
      </c>
      <c r="B158" s="9">
        <f>GSEmployeesByOccupationalSeries[[#This Row],[Male Employees]]+GSEmployeesByOccupationalSeries[[#This Row],[Female Employees]]</f>
        <v>231</v>
      </c>
      <c r="C158" s="13">
        <f>GSEmployeesByOccupationalSeries[[#This Row],[Total Empl]]/$B$317</f>
        <v>1.6805353268895839E-4</v>
      </c>
      <c r="D158" s="9">
        <v>206</v>
      </c>
      <c r="E158" s="9">
        <v>25</v>
      </c>
      <c r="F158" s="11">
        <f>GSEmployeesByOccupationalSeries[[#This Row],[Female Employees]]/GSEmployeesByOccupationalSeries[[#This Row],[Total Empl]]</f>
        <v>0.10822510822510822</v>
      </c>
      <c r="G158" s="15">
        <f>((GSEmployeesByOccupationalSeries[[#This Row],[Male Employees]]*GSEmployeesByOccupationalSeries[[#This Row],[Male
Avg Salary]])+(E158*GSEmployeesByOccupationalSeries[[#This Row],[Female
Avg Salary]]))/GSEmployeesByOccupationalSeries[[#This Row],[Total Empl]]</f>
        <v>122615.62061028424</v>
      </c>
      <c r="H158" s="15">
        <v>123135.36097561</v>
      </c>
      <c r="I158" s="15">
        <v>118332.96</v>
      </c>
      <c r="J158" s="11">
        <f>ROUND(GSEmployeesByOccupationalSeries[[#This Row],[Female
Avg Salary]]/GSEmployeesByOccupationalSeries[[#This Row],[Male
Avg Salary]],3)</f>
        <v>0.96099999999999997</v>
      </c>
      <c r="K158" s="16">
        <f>ROUND(GSEmployeesByOccupationalSeries[[#This Row],[% 
of Total Pop]]*J158,7)</f>
        <v>1.615E-4</v>
      </c>
    </row>
    <row r="159" spans="1:11" ht="15.6" x14ac:dyDescent="0.3">
      <c r="A159" s="6" t="s">
        <v>168</v>
      </c>
      <c r="B159" s="9">
        <f>GSEmployeesByOccupationalSeries[[#This Row],[Male Employees]]+GSEmployeesByOccupationalSeries[[#This Row],[Female Employees]]</f>
        <v>484</v>
      </c>
      <c r="C159" s="13">
        <f>GSEmployeesByOccupationalSeries[[#This Row],[Total Empl]]/$B$317</f>
        <v>3.5211216372924611E-4</v>
      </c>
      <c r="D159" s="9">
        <v>368</v>
      </c>
      <c r="E159" s="9">
        <v>116</v>
      </c>
      <c r="F159" s="11">
        <f>GSEmployeesByOccupationalSeries[[#This Row],[Female Employees]]/GSEmployeesByOccupationalSeries[[#This Row],[Total Empl]]</f>
        <v>0.23966942148760331</v>
      </c>
      <c r="G159" s="15">
        <f>((GSEmployeesByOccupationalSeries[[#This Row],[Male Employees]]*GSEmployeesByOccupationalSeries[[#This Row],[Male
Avg Salary]])+(E159*GSEmployeesByOccupationalSeries[[#This Row],[Female
Avg Salary]]))/GSEmployeesByOccupationalSeries[[#This Row],[Total Empl]]</f>
        <v>121193.73553718987</v>
      </c>
      <c r="H159" s="15">
        <v>124275.921195652</v>
      </c>
      <c r="I159" s="15">
        <v>111415.767241379</v>
      </c>
      <c r="J159" s="11">
        <f>ROUND(GSEmployeesByOccupationalSeries[[#This Row],[Female
Avg Salary]]/GSEmployeesByOccupationalSeries[[#This Row],[Male
Avg Salary]],3)</f>
        <v>0.89700000000000002</v>
      </c>
      <c r="K159" s="16">
        <f>ROUND(GSEmployeesByOccupationalSeries[[#This Row],[% 
of Total Pop]]*J159,7)</f>
        <v>3.1579999999999998E-4</v>
      </c>
    </row>
    <row r="160" spans="1:11" ht="15.6" x14ac:dyDescent="0.3">
      <c r="A160" s="6" t="s">
        <v>169</v>
      </c>
      <c r="B160" s="9">
        <f>GSEmployeesByOccupationalSeries[[#This Row],[Male Employees]]+GSEmployeesByOccupationalSeries[[#This Row],[Female Employees]]</f>
        <v>272</v>
      </c>
      <c r="C160" s="13">
        <f>GSEmployeesByOccupationalSeries[[#This Row],[Total Empl]]/$B$317</f>
        <v>1.9788121598007219E-4</v>
      </c>
      <c r="D160" s="9">
        <v>165</v>
      </c>
      <c r="E160" s="9">
        <v>107</v>
      </c>
      <c r="F160" s="11">
        <f>GSEmployeesByOccupationalSeries[[#This Row],[Female Employees]]/GSEmployeesByOccupationalSeries[[#This Row],[Total Empl]]</f>
        <v>0.39338235294117646</v>
      </c>
      <c r="G160" s="15">
        <f>((GSEmployeesByOccupationalSeries[[#This Row],[Male Employees]]*GSEmployeesByOccupationalSeries[[#This Row],[Male
Avg Salary]])+(E160*GSEmployeesByOccupationalSeries[[#This Row],[Female
Avg Salary]]))/GSEmployeesByOccupationalSeries[[#This Row],[Total Empl]]</f>
        <v>103906.37499999984</v>
      </c>
      <c r="H160" s="15">
        <v>104238.696969697</v>
      </c>
      <c r="I160" s="15">
        <v>103393.91588785</v>
      </c>
      <c r="J160" s="11">
        <f>ROUND(GSEmployeesByOccupationalSeries[[#This Row],[Female
Avg Salary]]/GSEmployeesByOccupationalSeries[[#This Row],[Male
Avg Salary]],3)</f>
        <v>0.99199999999999999</v>
      </c>
      <c r="K160" s="16">
        <f>ROUND(GSEmployeesByOccupationalSeries[[#This Row],[% 
of Total Pop]]*J160,7)</f>
        <v>1.963E-4</v>
      </c>
    </row>
    <row r="161" spans="1:11" ht="15.6" x14ac:dyDescent="0.3">
      <c r="A161" s="6" t="s">
        <v>170</v>
      </c>
      <c r="B161" s="9">
        <f>GSEmployeesByOccupationalSeries[[#This Row],[Male Employees]]+GSEmployeesByOccupationalSeries[[#This Row],[Female Employees]]</f>
        <v>1768</v>
      </c>
      <c r="C161" s="13">
        <f>GSEmployeesByOccupationalSeries[[#This Row],[Total Empl]]/$B$317</f>
        <v>1.2862279038704694E-3</v>
      </c>
      <c r="D161" s="9">
        <v>1213</v>
      </c>
      <c r="E161" s="9">
        <v>555</v>
      </c>
      <c r="F161" s="11">
        <f>GSEmployeesByOccupationalSeries[[#This Row],[Female Employees]]/GSEmployeesByOccupationalSeries[[#This Row],[Total Empl]]</f>
        <v>0.31391402714932126</v>
      </c>
      <c r="G161" s="15">
        <f>((GSEmployeesByOccupationalSeries[[#This Row],[Male Employees]]*GSEmployeesByOccupationalSeries[[#This Row],[Male
Avg Salary]])+(E161*GSEmployeesByOccupationalSeries[[#This Row],[Female
Avg Salary]]))/GSEmployeesByOccupationalSeries[[#This Row],[Total Empl]]</f>
        <v>111236.73515526736</v>
      </c>
      <c r="H161" s="15">
        <v>112434.117065128</v>
      </c>
      <c r="I161" s="15">
        <v>108619.754512635</v>
      </c>
      <c r="J161" s="11">
        <f>ROUND(GSEmployeesByOccupationalSeries[[#This Row],[Female
Avg Salary]]/GSEmployeesByOccupationalSeries[[#This Row],[Male
Avg Salary]],3)</f>
        <v>0.96599999999999997</v>
      </c>
      <c r="K161" s="16">
        <f>ROUND(GSEmployeesByOccupationalSeries[[#This Row],[% 
of Total Pop]]*J161,7)</f>
        <v>1.2424999999999999E-3</v>
      </c>
    </row>
    <row r="162" spans="1:11" ht="15.6" x14ac:dyDescent="0.3">
      <c r="A162" s="6" t="s">
        <v>171</v>
      </c>
      <c r="B162" s="9">
        <f>GSEmployeesByOccupationalSeries[[#This Row],[Male Employees]]+GSEmployeesByOccupationalSeries[[#This Row],[Female Employees]]</f>
        <v>1735</v>
      </c>
      <c r="C162" s="13">
        <f>GSEmployeesByOccupationalSeries[[#This Row],[Total Empl]]/$B$317</f>
        <v>1.2622202563434752E-3</v>
      </c>
      <c r="D162" s="9">
        <v>1633</v>
      </c>
      <c r="E162" s="9">
        <v>102</v>
      </c>
      <c r="F162" s="11">
        <f>GSEmployeesByOccupationalSeries[[#This Row],[Female Employees]]/GSEmployeesByOccupationalSeries[[#This Row],[Total Empl]]</f>
        <v>5.8789625360230545E-2</v>
      </c>
      <c r="G162" s="15">
        <f>((GSEmployeesByOccupationalSeries[[#This Row],[Male Employees]]*GSEmployeesByOccupationalSeries[[#This Row],[Male
Avg Salary]])+(E162*GSEmployeesByOccupationalSeries[[#This Row],[Female
Avg Salary]]))/GSEmployeesByOccupationalSeries[[#This Row],[Total Empl]]</f>
        <v>82570.729106628001</v>
      </c>
      <c r="H162" s="15">
        <v>82527.693815064005</v>
      </c>
      <c r="I162" s="15">
        <v>83259.715686274998</v>
      </c>
      <c r="J162" s="11">
        <f>ROUND(GSEmployeesByOccupationalSeries[[#This Row],[Female
Avg Salary]]/GSEmployeesByOccupationalSeries[[#This Row],[Male
Avg Salary]],3)</f>
        <v>1.0089999999999999</v>
      </c>
      <c r="K162" s="16">
        <f>ROUND(GSEmployeesByOccupationalSeries[[#This Row],[% 
of Total Pop]]*J162,7)</f>
        <v>1.2735999999999999E-3</v>
      </c>
    </row>
    <row r="163" spans="1:11" ht="15.6" x14ac:dyDescent="0.3">
      <c r="A163" s="6" t="s">
        <v>172</v>
      </c>
      <c r="B163" s="9">
        <f>GSEmployeesByOccupationalSeries[[#This Row],[Male Employees]]+GSEmployeesByOccupationalSeries[[#This Row],[Female Employees]]</f>
        <v>10399</v>
      </c>
      <c r="C163" s="13">
        <f>GSEmployeesByOccupationalSeries[[#This Row],[Total Empl]]/$B$317</f>
        <v>7.565318988885187E-3</v>
      </c>
      <c r="D163" s="9">
        <v>8033</v>
      </c>
      <c r="E163" s="9">
        <v>2366</v>
      </c>
      <c r="F163" s="11">
        <f>GSEmployeesByOccupationalSeries[[#This Row],[Female Employees]]/GSEmployeesByOccupationalSeries[[#This Row],[Total Empl]]</f>
        <v>0.22752187710356764</v>
      </c>
      <c r="G163" s="15">
        <f>((GSEmployeesByOccupationalSeries[[#This Row],[Male Employees]]*GSEmployeesByOccupationalSeries[[#This Row],[Male
Avg Salary]])+(E163*GSEmployeesByOccupationalSeries[[#This Row],[Female
Avg Salary]]))/GSEmployeesByOccupationalSeries[[#This Row],[Total Empl]]</f>
        <v>105175.40817964087</v>
      </c>
      <c r="H163" s="15">
        <v>106554.35774788199</v>
      </c>
      <c r="I163" s="15">
        <v>100493.62378332599</v>
      </c>
      <c r="J163" s="11">
        <f>ROUND(GSEmployeesByOccupationalSeries[[#This Row],[Female
Avg Salary]]/GSEmployeesByOccupationalSeries[[#This Row],[Male
Avg Salary]],3)</f>
        <v>0.94299999999999995</v>
      </c>
      <c r="K163" s="16">
        <f>ROUND(GSEmployeesByOccupationalSeries[[#This Row],[% 
of Total Pop]]*J163,7)</f>
        <v>7.1341E-3</v>
      </c>
    </row>
    <row r="164" spans="1:11" ht="15.6" x14ac:dyDescent="0.3">
      <c r="A164" s="6" t="s">
        <v>173</v>
      </c>
      <c r="B164" s="9">
        <f>GSEmployeesByOccupationalSeries[[#This Row],[Male Employees]]+GSEmployeesByOccupationalSeries[[#This Row],[Female Employees]]</f>
        <v>207</v>
      </c>
      <c r="C164" s="13">
        <f>GSEmployeesByOccupationalSeries[[#This Row],[Total Empl]]/$B$317</f>
        <v>1.5059342539659905E-4</v>
      </c>
      <c r="D164" s="9">
        <v>187</v>
      </c>
      <c r="E164" s="9">
        <v>20</v>
      </c>
      <c r="F164" s="11">
        <f>GSEmployeesByOccupationalSeries[[#This Row],[Female Employees]]/GSEmployeesByOccupationalSeries[[#This Row],[Total Empl]]</f>
        <v>9.6618357487922704E-2</v>
      </c>
      <c r="G164" s="15">
        <f>((GSEmployeesByOccupationalSeries[[#This Row],[Male Employees]]*GSEmployeesByOccupationalSeries[[#This Row],[Male
Avg Salary]])+(E164*GSEmployeesByOccupationalSeries[[#This Row],[Female
Avg Salary]]))/GSEmployeesByOccupationalSeries[[#This Row],[Total Empl]]</f>
        <v>63099.830917874431</v>
      </c>
      <c r="H164" s="15">
        <v>63036.513368984</v>
      </c>
      <c r="I164" s="15">
        <v>63691.85</v>
      </c>
      <c r="J164" s="11">
        <f>ROUND(GSEmployeesByOccupationalSeries[[#This Row],[Female
Avg Salary]]/GSEmployeesByOccupationalSeries[[#This Row],[Male
Avg Salary]],3)</f>
        <v>1.01</v>
      </c>
      <c r="K164" s="16">
        <f>ROUND(GSEmployeesByOccupationalSeries[[#This Row],[% 
of Total Pop]]*J164,7)</f>
        <v>1.5210000000000001E-4</v>
      </c>
    </row>
    <row r="165" spans="1:11" ht="15.6" x14ac:dyDescent="0.3">
      <c r="A165" s="6" t="s">
        <v>174</v>
      </c>
      <c r="B165" s="9">
        <f>GSEmployeesByOccupationalSeries[[#This Row],[Male Employees]]+GSEmployeesByOccupationalSeries[[#This Row],[Female Employees]]</f>
        <v>3034</v>
      </c>
      <c r="C165" s="13">
        <f>GSEmployeesByOccupationalSeries[[#This Row],[Total Empl]]/$B$317</f>
        <v>2.207248563542423E-3</v>
      </c>
      <c r="D165" s="9">
        <v>1909</v>
      </c>
      <c r="E165" s="9">
        <v>1125</v>
      </c>
      <c r="F165" s="11">
        <f>GSEmployeesByOccupationalSeries[[#This Row],[Female Employees]]/GSEmployeesByOccupationalSeries[[#This Row],[Total Empl]]</f>
        <v>0.37079762689518786</v>
      </c>
      <c r="G165" s="15">
        <f>((GSEmployeesByOccupationalSeries[[#This Row],[Male Employees]]*GSEmployeesByOccupationalSeries[[#This Row],[Male
Avg Salary]])+(E165*GSEmployeesByOccupationalSeries[[#This Row],[Female
Avg Salary]]))/GSEmployeesByOccupationalSeries[[#This Row],[Total Empl]]</f>
        <v>117610.78444297929</v>
      </c>
      <c r="H165" s="15">
        <v>118808.94552121501</v>
      </c>
      <c r="I165" s="15">
        <v>115577.638222222</v>
      </c>
      <c r="J165" s="11">
        <f>ROUND(GSEmployeesByOccupationalSeries[[#This Row],[Female
Avg Salary]]/GSEmployeesByOccupationalSeries[[#This Row],[Male
Avg Salary]],3)</f>
        <v>0.97299999999999998</v>
      </c>
      <c r="K165" s="16">
        <f>ROUND(GSEmployeesByOccupationalSeries[[#This Row],[% 
of Total Pop]]*J165,7)</f>
        <v>2.1477000000000002E-3</v>
      </c>
    </row>
    <row r="166" spans="1:11" ht="15.6" x14ac:dyDescent="0.3">
      <c r="A166" s="6" t="s">
        <v>175</v>
      </c>
      <c r="B166" s="9">
        <f>GSEmployeesByOccupationalSeries[[#This Row],[Male Employees]]+GSEmployeesByOccupationalSeries[[#This Row],[Female Employees]]</f>
        <v>230</v>
      </c>
      <c r="C166" s="13">
        <f>GSEmployeesByOccupationalSeries[[#This Row],[Total Empl]]/$B$317</f>
        <v>1.673260282184434E-4</v>
      </c>
      <c r="D166" s="9">
        <v>188</v>
      </c>
      <c r="E166" s="9">
        <v>42</v>
      </c>
      <c r="F166" s="11">
        <f>GSEmployeesByOccupationalSeries[[#This Row],[Female Employees]]/GSEmployeesByOccupationalSeries[[#This Row],[Total Empl]]</f>
        <v>0.18260869565217391</v>
      </c>
      <c r="G166" s="15">
        <f>((GSEmployeesByOccupationalSeries[[#This Row],[Male Employees]]*GSEmployeesByOccupationalSeries[[#This Row],[Male
Avg Salary]])+(E166*GSEmployeesByOccupationalSeries[[#This Row],[Female
Avg Salary]]))/GSEmployeesByOccupationalSeries[[#This Row],[Total Empl]]</f>
        <v>102944.03913043479</v>
      </c>
      <c r="H166" s="15">
        <v>103402.16489361699</v>
      </c>
      <c r="I166" s="15">
        <v>100893.38095238101</v>
      </c>
      <c r="J166" s="11">
        <f>ROUND(GSEmployeesByOccupationalSeries[[#This Row],[Female
Avg Salary]]/GSEmployeesByOccupationalSeries[[#This Row],[Male
Avg Salary]],3)</f>
        <v>0.97599999999999998</v>
      </c>
      <c r="K166" s="16">
        <f>ROUND(GSEmployeesByOccupationalSeries[[#This Row],[% 
of Total Pop]]*J166,7)</f>
        <v>1.6330000000000001E-4</v>
      </c>
    </row>
    <row r="167" spans="1:11" ht="15.6" x14ac:dyDescent="0.3">
      <c r="A167" s="6" t="s">
        <v>176</v>
      </c>
      <c r="B167" s="9">
        <f>GSEmployeesByOccupationalSeries[[#This Row],[Male Employees]]+GSEmployeesByOccupationalSeries[[#This Row],[Female Employees]]</f>
        <v>6344</v>
      </c>
      <c r="C167" s="13">
        <f>GSEmployeesByOccupationalSeries[[#This Row],[Total Empl]]/$B$317</f>
        <v>4.6152883609469784E-3</v>
      </c>
      <c r="D167" s="9">
        <v>5556</v>
      </c>
      <c r="E167" s="9">
        <v>788</v>
      </c>
      <c r="F167" s="11">
        <f>GSEmployeesByOccupationalSeries[[#This Row],[Female Employees]]/GSEmployeesByOccupationalSeries[[#This Row],[Total Empl]]</f>
        <v>0.12421185372005045</v>
      </c>
      <c r="G167" s="15">
        <f>((GSEmployeesByOccupationalSeries[[#This Row],[Male Employees]]*GSEmployeesByOccupationalSeries[[#This Row],[Male
Avg Salary]])+(E167*GSEmployeesByOccupationalSeries[[#This Row],[Female
Avg Salary]]))/GSEmployeesByOccupationalSeries[[#This Row],[Total Empl]]</f>
        <v>100129.1628922337</v>
      </c>
      <c r="H167" s="15">
        <v>100850.347082133</v>
      </c>
      <c r="I167" s="15">
        <v>95044.265228425997</v>
      </c>
      <c r="J167" s="11">
        <f>ROUND(GSEmployeesByOccupationalSeries[[#This Row],[Female
Avg Salary]]/GSEmployeesByOccupationalSeries[[#This Row],[Male
Avg Salary]],3)</f>
        <v>0.94199999999999995</v>
      </c>
      <c r="K167" s="16">
        <f>ROUND(GSEmployeesByOccupationalSeries[[#This Row],[% 
of Total Pop]]*J167,7)</f>
        <v>4.3476000000000001E-3</v>
      </c>
    </row>
    <row r="168" spans="1:11" ht="15.6" x14ac:dyDescent="0.3">
      <c r="A168" s="6" t="s">
        <v>177</v>
      </c>
      <c r="B168" s="9">
        <f>GSEmployeesByOccupationalSeries[[#This Row],[Male Employees]]+GSEmployeesByOccupationalSeries[[#This Row],[Female Employees]]</f>
        <v>2489</v>
      </c>
      <c r="C168" s="13">
        <f>GSEmployeesByOccupationalSeries[[#This Row],[Total Empl]]/$B$317</f>
        <v>1.8107586271117635E-3</v>
      </c>
      <c r="D168" s="9">
        <v>2083</v>
      </c>
      <c r="E168" s="9">
        <v>406</v>
      </c>
      <c r="F168" s="11">
        <f>GSEmployeesByOccupationalSeries[[#This Row],[Female Employees]]/GSEmployeesByOccupationalSeries[[#This Row],[Total Empl]]</f>
        <v>0.16311771795901969</v>
      </c>
      <c r="G168" s="15">
        <f>((GSEmployeesByOccupationalSeries[[#This Row],[Male Employees]]*GSEmployeesByOccupationalSeries[[#This Row],[Male
Avg Salary]])+(E168*GSEmployeesByOccupationalSeries[[#This Row],[Female
Avg Salary]]))/GSEmployeesByOccupationalSeries[[#This Row],[Total Empl]]</f>
        <v>106240.42948975482</v>
      </c>
      <c r="H168" s="15">
        <v>107298.324531925</v>
      </c>
      <c r="I168" s="15">
        <v>100812.854679803</v>
      </c>
      <c r="J168" s="11">
        <f>ROUND(GSEmployeesByOccupationalSeries[[#This Row],[Female
Avg Salary]]/GSEmployeesByOccupationalSeries[[#This Row],[Male
Avg Salary]],3)</f>
        <v>0.94</v>
      </c>
      <c r="K168" s="16">
        <f>ROUND(GSEmployeesByOccupationalSeries[[#This Row],[% 
of Total Pop]]*J168,7)</f>
        <v>1.7021E-3</v>
      </c>
    </row>
    <row r="169" spans="1:11" ht="15.6" x14ac:dyDescent="0.3">
      <c r="A169" s="6" t="s">
        <v>178</v>
      </c>
      <c r="B169" s="9">
        <f>GSEmployeesByOccupationalSeries[[#This Row],[Male Employees]]+GSEmployeesByOccupationalSeries[[#This Row],[Female Employees]]</f>
        <v>3502</v>
      </c>
      <c r="C169" s="13">
        <f>GSEmployeesByOccupationalSeries[[#This Row],[Total Empl]]/$B$317</f>
        <v>2.5477206557434295E-3</v>
      </c>
      <c r="D169" s="9">
        <v>3062</v>
      </c>
      <c r="E169" s="9">
        <v>440</v>
      </c>
      <c r="F169" s="11">
        <f>GSEmployeesByOccupationalSeries[[#This Row],[Female Employees]]/GSEmployeesByOccupationalSeries[[#This Row],[Total Empl]]</f>
        <v>0.12564249000571101</v>
      </c>
      <c r="G169" s="15">
        <f>((GSEmployeesByOccupationalSeries[[#This Row],[Male Employees]]*GSEmployeesByOccupationalSeries[[#This Row],[Male
Avg Salary]])+(E169*GSEmployeesByOccupationalSeries[[#This Row],[Female
Avg Salary]]))/GSEmployeesByOccupationalSeries[[#This Row],[Total Empl]]</f>
        <v>111443.48028885748</v>
      </c>
      <c r="H169" s="15">
        <v>111626.971577916</v>
      </c>
      <c r="I169" s="15">
        <v>110166.54772727301</v>
      </c>
      <c r="J169" s="11">
        <f>ROUND(GSEmployeesByOccupationalSeries[[#This Row],[Female
Avg Salary]]/GSEmployeesByOccupationalSeries[[#This Row],[Male
Avg Salary]],3)</f>
        <v>0.98699999999999999</v>
      </c>
      <c r="K169" s="16">
        <f>ROUND(GSEmployeesByOccupationalSeries[[#This Row],[% 
of Total Pop]]*J169,7)</f>
        <v>2.5146000000000001E-3</v>
      </c>
    </row>
    <row r="170" spans="1:11" ht="15.6" x14ac:dyDescent="0.3">
      <c r="A170" s="6" t="s">
        <v>179</v>
      </c>
      <c r="B170" s="9">
        <f>GSEmployeesByOccupationalSeries[[#This Row],[Male Employees]]+GSEmployeesByOccupationalSeries[[#This Row],[Female Employees]]</f>
        <v>1634</v>
      </c>
      <c r="C170" s="13">
        <f>GSEmployeesByOccupationalSeries[[#This Row],[Total Empl]]/$B$317</f>
        <v>1.1887423048214632E-3</v>
      </c>
      <c r="D170" s="9">
        <v>1302</v>
      </c>
      <c r="E170" s="9">
        <v>332</v>
      </c>
      <c r="F170" s="11">
        <f>GSEmployeesByOccupationalSeries[[#This Row],[Female Employees]]/GSEmployeesByOccupationalSeries[[#This Row],[Total Empl]]</f>
        <v>0.20318237454100369</v>
      </c>
      <c r="G170" s="15">
        <f>((GSEmployeesByOccupationalSeries[[#This Row],[Male Employees]]*GSEmployeesByOccupationalSeries[[#This Row],[Male
Avg Salary]])+(E170*GSEmployeesByOccupationalSeries[[#This Row],[Female
Avg Salary]]))/GSEmployeesByOccupationalSeries[[#This Row],[Total Empl]]</f>
        <v>123742.61170793672</v>
      </c>
      <c r="H170" s="15">
        <v>123065.76538461501</v>
      </c>
      <c r="I170" s="15">
        <v>126396.990963855</v>
      </c>
      <c r="J170" s="11">
        <f>ROUND(GSEmployeesByOccupationalSeries[[#This Row],[Female
Avg Salary]]/GSEmployeesByOccupationalSeries[[#This Row],[Male
Avg Salary]],3)</f>
        <v>1.0269999999999999</v>
      </c>
      <c r="K170" s="16">
        <f>ROUND(GSEmployeesByOccupationalSeries[[#This Row],[% 
of Total Pop]]*J170,7)</f>
        <v>1.2208E-3</v>
      </c>
    </row>
    <row r="171" spans="1:11" ht="15.6" x14ac:dyDescent="0.3">
      <c r="A171" s="6" t="s">
        <v>180</v>
      </c>
      <c r="B171" s="9">
        <f>GSEmployeesByOccupationalSeries[[#This Row],[Male Employees]]+GSEmployeesByOccupationalSeries[[#This Row],[Female Employees]]</f>
        <v>4264</v>
      </c>
      <c r="C171" s="13">
        <f>GSEmployeesByOccupationalSeries[[#This Row],[Total Empl]]/$B$317</f>
        <v>3.1020790622758375E-3</v>
      </c>
      <c r="D171" s="9">
        <v>3711</v>
      </c>
      <c r="E171" s="9">
        <v>553</v>
      </c>
      <c r="F171" s="11">
        <f>GSEmployeesByOccupationalSeries[[#This Row],[Female Employees]]/GSEmployeesByOccupationalSeries[[#This Row],[Total Empl]]</f>
        <v>0.12969043151969981</v>
      </c>
      <c r="G171" s="15">
        <f>((GSEmployeesByOccupationalSeries[[#This Row],[Male Employees]]*GSEmployeesByOccupationalSeries[[#This Row],[Male
Avg Salary]])+(E171*GSEmployeesByOccupationalSeries[[#This Row],[Female
Avg Salary]]))/GSEmployeesByOccupationalSeries[[#This Row],[Total Empl]]</f>
        <v>113071.34419612824</v>
      </c>
      <c r="H171" s="15">
        <v>113514.652291105</v>
      </c>
      <c r="I171" s="15">
        <v>110096.450271248</v>
      </c>
      <c r="J171" s="11">
        <f>ROUND(GSEmployeesByOccupationalSeries[[#This Row],[Female
Avg Salary]]/GSEmployeesByOccupationalSeries[[#This Row],[Male
Avg Salary]],3)</f>
        <v>0.97</v>
      </c>
      <c r="K171" s="16">
        <f>ROUND(GSEmployeesByOccupationalSeries[[#This Row],[% 
of Total Pop]]*J171,7)</f>
        <v>3.009E-3</v>
      </c>
    </row>
    <row r="172" spans="1:11" ht="15.6" x14ac:dyDescent="0.3">
      <c r="A172" s="6" t="s">
        <v>181</v>
      </c>
      <c r="B172" s="9">
        <f>GSEmployeesByOccupationalSeries[[#This Row],[Male Employees]]+GSEmployeesByOccupationalSeries[[#This Row],[Female Employees]]</f>
        <v>5154</v>
      </c>
      <c r="C172" s="13">
        <f>GSEmployeesByOccupationalSeries[[#This Row],[Total Empl]]/$B$317</f>
        <v>3.7495580410341622E-3</v>
      </c>
      <c r="D172" s="9">
        <v>4906</v>
      </c>
      <c r="E172" s="9">
        <v>248</v>
      </c>
      <c r="F172" s="11">
        <f>GSEmployeesByOccupationalSeries[[#This Row],[Female Employees]]/GSEmployeesByOccupationalSeries[[#This Row],[Total Empl]]</f>
        <v>4.8117966627861858E-2</v>
      </c>
      <c r="G172" s="15">
        <f>((GSEmployeesByOccupationalSeries[[#This Row],[Male Employees]]*GSEmployeesByOccupationalSeries[[#This Row],[Male
Avg Salary]])+(E172*GSEmployeesByOccupationalSeries[[#This Row],[Female
Avg Salary]]))/GSEmployeesByOccupationalSeries[[#This Row],[Total Empl]]</f>
        <v>89633.239303103896</v>
      </c>
      <c r="H172" s="15">
        <v>89781.368195718998</v>
      </c>
      <c r="I172" s="15">
        <v>86702.915322581001</v>
      </c>
      <c r="J172" s="11">
        <f>ROUND(GSEmployeesByOccupationalSeries[[#This Row],[Female
Avg Salary]]/GSEmployeesByOccupationalSeries[[#This Row],[Male
Avg Salary]],3)</f>
        <v>0.96599999999999997</v>
      </c>
      <c r="K172" s="16">
        <f>ROUND(GSEmployeesByOccupationalSeries[[#This Row],[% 
of Total Pop]]*J172,7)</f>
        <v>3.6221000000000001E-3</v>
      </c>
    </row>
    <row r="173" spans="1:11" ht="15.6" x14ac:dyDescent="0.3">
      <c r="A173" s="6" t="s">
        <v>182</v>
      </c>
      <c r="B173" s="9">
        <f>GSEmployeesByOccupationalSeries[[#This Row],[Male Employees]]+GSEmployeesByOccupationalSeries[[#This Row],[Female Employees]]</f>
        <v>644</v>
      </c>
      <c r="C173" s="13">
        <f>GSEmployeesByOccupationalSeries[[#This Row],[Total Empl]]/$B$317</f>
        <v>4.685128790116415E-4</v>
      </c>
      <c r="D173" s="9">
        <v>365</v>
      </c>
      <c r="E173" s="9">
        <v>279</v>
      </c>
      <c r="F173" s="11">
        <f>GSEmployeesByOccupationalSeries[[#This Row],[Female Employees]]/GSEmployeesByOccupationalSeries[[#This Row],[Total Empl]]</f>
        <v>0.43322981366459629</v>
      </c>
      <c r="G173" s="15">
        <f>((GSEmployeesByOccupationalSeries[[#This Row],[Male Employees]]*GSEmployeesByOccupationalSeries[[#This Row],[Male
Avg Salary]])+(E173*GSEmployeesByOccupationalSeries[[#This Row],[Female
Avg Salary]]))/GSEmployeesByOccupationalSeries[[#This Row],[Total Empl]]</f>
        <v>110977.16304347817</v>
      </c>
      <c r="H173" s="15">
        <v>113791.410958904</v>
      </c>
      <c r="I173" s="15">
        <v>107295.44086021501</v>
      </c>
      <c r="J173" s="11">
        <f>ROUND(GSEmployeesByOccupationalSeries[[#This Row],[Female
Avg Salary]]/GSEmployeesByOccupationalSeries[[#This Row],[Male
Avg Salary]],3)</f>
        <v>0.94299999999999995</v>
      </c>
      <c r="K173" s="16">
        <f>ROUND(GSEmployeesByOccupationalSeries[[#This Row],[% 
of Total Pop]]*J173,7)</f>
        <v>4.4180000000000001E-4</v>
      </c>
    </row>
    <row r="174" spans="1:11" ht="15.6" x14ac:dyDescent="0.3">
      <c r="A174" s="6" t="s">
        <v>183</v>
      </c>
      <c r="B174" s="9">
        <f>GSEmployeesByOccupationalSeries[[#This Row],[Male Employees]]+GSEmployeesByOccupationalSeries[[#This Row],[Female Employees]]</f>
        <v>5088</v>
      </c>
      <c r="C174" s="13">
        <f>GSEmployeesByOccupationalSeries[[#This Row],[Total Empl]]/$B$317</f>
        <v>3.7015427459801738E-3</v>
      </c>
      <c r="D174" s="9">
        <v>4057</v>
      </c>
      <c r="E174" s="9">
        <v>1031</v>
      </c>
      <c r="F174" s="11">
        <f>GSEmployeesByOccupationalSeries[[#This Row],[Female Employees]]/GSEmployeesByOccupationalSeries[[#This Row],[Total Empl]]</f>
        <v>0.20263364779874213</v>
      </c>
      <c r="G174" s="15">
        <f>((GSEmployeesByOccupationalSeries[[#This Row],[Male Employees]]*GSEmployeesByOccupationalSeries[[#This Row],[Male
Avg Salary]])+(E174*GSEmployeesByOccupationalSeries[[#This Row],[Female
Avg Salary]]))/GSEmployeesByOccupationalSeries[[#This Row],[Total Empl]]</f>
        <v>132027.16047314831</v>
      </c>
      <c r="H174" s="15">
        <v>132416.91077150599</v>
      </c>
      <c r="I174" s="15">
        <v>130493.487378641</v>
      </c>
      <c r="J174" s="11">
        <f>ROUND(GSEmployeesByOccupationalSeries[[#This Row],[Female
Avg Salary]]/GSEmployeesByOccupationalSeries[[#This Row],[Male
Avg Salary]],3)</f>
        <v>0.98499999999999999</v>
      </c>
      <c r="K174" s="16">
        <f>ROUND(GSEmployeesByOccupationalSeries[[#This Row],[% 
of Total Pop]]*J174,7)</f>
        <v>3.6459999999999999E-3</v>
      </c>
    </row>
    <row r="175" spans="1:11" ht="15.6" x14ac:dyDescent="0.3">
      <c r="A175" s="6" t="s">
        <v>184</v>
      </c>
      <c r="B175" s="9">
        <f>GSEmployeesByOccupationalSeries[[#This Row],[Male Employees]]+GSEmployeesByOccupationalSeries[[#This Row],[Female Employees]]</f>
        <v>495</v>
      </c>
      <c r="C175" s="13">
        <f>GSEmployeesByOccupationalSeries[[#This Row],[Total Empl]]/$B$317</f>
        <v>3.6011471290491081E-4</v>
      </c>
      <c r="D175" s="9">
        <v>406</v>
      </c>
      <c r="E175" s="9">
        <v>89</v>
      </c>
      <c r="F175" s="11">
        <f>GSEmployeesByOccupationalSeries[[#This Row],[Female Employees]]/GSEmployeesByOccupationalSeries[[#This Row],[Total Empl]]</f>
        <v>0.17979797979797979</v>
      </c>
      <c r="G175" s="15">
        <f>((GSEmployeesByOccupationalSeries[[#This Row],[Male Employees]]*GSEmployeesByOccupationalSeries[[#This Row],[Male
Avg Salary]])+(E175*GSEmployeesByOccupationalSeries[[#This Row],[Female
Avg Salary]]))/GSEmployeesByOccupationalSeries[[#This Row],[Total Empl]]</f>
        <v>100036.52121212102</v>
      </c>
      <c r="H175" s="15">
        <v>101754.214285714</v>
      </c>
      <c r="I175" s="15">
        <v>92200.752808988997</v>
      </c>
      <c r="J175" s="11">
        <f>ROUND(GSEmployeesByOccupationalSeries[[#This Row],[Female
Avg Salary]]/GSEmployeesByOccupationalSeries[[#This Row],[Male
Avg Salary]],3)</f>
        <v>0.90600000000000003</v>
      </c>
      <c r="K175" s="16">
        <f>ROUND(GSEmployeesByOccupationalSeries[[#This Row],[% 
of Total Pop]]*J175,7)</f>
        <v>3.2630000000000002E-4</v>
      </c>
    </row>
    <row r="176" spans="1:11" ht="15.6" x14ac:dyDescent="0.3">
      <c r="A176" s="6" t="s">
        <v>185</v>
      </c>
      <c r="B176" s="9">
        <f>GSEmployeesByOccupationalSeries[[#This Row],[Male Employees]]+GSEmployeesByOccupationalSeries[[#This Row],[Female Employees]]</f>
        <v>170</v>
      </c>
      <c r="C176" s="13">
        <f>GSEmployeesByOccupationalSeries[[#This Row],[Total Empl]]/$B$317</f>
        <v>1.2367575998754513E-4</v>
      </c>
      <c r="D176" s="9">
        <v>164</v>
      </c>
      <c r="E176" s="9">
        <v>6</v>
      </c>
      <c r="F176" s="11">
        <f>GSEmployeesByOccupationalSeries[[#This Row],[Female Employees]]/GSEmployeesByOccupationalSeries[[#This Row],[Total Empl]]</f>
        <v>3.5294117647058823E-2</v>
      </c>
      <c r="G176" s="15">
        <f>((GSEmployeesByOccupationalSeries[[#This Row],[Male Employees]]*GSEmployeesByOccupationalSeries[[#This Row],[Male
Avg Salary]])+(E176*GSEmployeesByOccupationalSeries[[#This Row],[Female
Avg Salary]]))/GSEmployeesByOccupationalSeries[[#This Row],[Total Empl]]</f>
        <v>104034.541176471</v>
      </c>
      <c r="H176" s="15">
        <v>104228.609756098</v>
      </c>
      <c r="I176" s="15">
        <v>98730</v>
      </c>
      <c r="J176" s="11">
        <f>ROUND(GSEmployeesByOccupationalSeries[[#This Row],[Female
Avg Salary]]/GSEmployeesByOccupationalSeries[[#This Row],[Male
Avg Salary]],3)</f>
        <v>0.94699999999999995</v>
      </c>
      <c r="K176" s="16">
        <f>ROUND(GSEmployeesByOccupationalSeries[[#This Row],[% 
of Total Pop]]*J176,7)</f>
        <v>1.171E-4</v>
      </c>
    </row>
    <row r="177" spans="1:11" ht="15.6" x14ac:dyDescent="0.3">
      <c r="A177" s="6" t="s">
        <v>186</v>
      </c>
      <c r="B177" s="9">
        <f>GSEmployeesByOccupationalSeries[[#This Row],[Male Employees]]+GSEmployeesByOccupationalSeries[[#This Row],[Female Employees]]</f>
        <v>326</v>
      </c>
      <c r="C177" s="13">
        <f>GSEmployeesByOccupationalSeries[[#This Row],[Total Empl]]/$B$317</f>
        <v>2.3716645738788066E-4</v>
      </c>
      <c r="D177" s="9">
        <v>263</v>
      </c>
      <c r="E177" s="9">
        <v>63</v>
      </c>
      <c r="F177" s="11">
        <f>GSEmployeesByOccupationalSeries[[#This Row],[Female Employees]]/GSEmployeesByOccupationalSeries[[#This Row],[Total Empl]]</f>
        <v>0.19325153374233128</v>
      </c>
      <c r="G177" s="15">
        <f>((GSEmployeesByOccupationalSeries[[#This Row],[Male Employees]]*GSEmployeesByOccupationalSeries[[#This Row],[Male
Avg Salary]])+(E177*GSEmployeesByOccupationalSeries[[#This Row],[Female
Avg Salary]]))/GSEmployeesByOccupationalSeries[[#This Row],[Total Empl]]</f>
        <v>122364.40052919963</v>
      </c>
      <c r="H177" s="15">
        <v>122575.572519084</v>
      </c>
      <c r="I177" s="15">
        <v>121482.841269841</v>
      </c>
      <c r="J177" s="11">
        <f>ROUND(GSEmployeesByOccupationalSeries[[#This Row],[Female
Avg Salary]]/GSEmployeesByOccupationalSeries[[#This Row],[Male
Avg Salary]],3)</f>
        <v>0.99099999999999999</v>
      </c>
      <c r="K177" s="16">
        <f>ROUND(GSEmployeesByOccupationalSeries[[#This Row],[% 
of Total Pop]]*J177,7)</f>
        <v>2.3499999999999999E-4</v>
      </c>
    </row>
    <row r="178" spans="1:11" ht="15.6" x14ac:dyDescent="0.3">
      <c r="A178" s="6" t="s">
        <v>187</v>
      </c>
      <c r="B178" s="9">
        <f>GSEmployeesByOccupationalSeries[[#This Row],[Male Employees]]+GSEmployeesByOccupationalSeries[[#This Row],[Female Employees]]</f>
        <v>333</v>
      </c>
      <c r="C178" s="13">
        <f>GSEmployeesByOccupationalSeries[[#This Row],[Total Empl]]/$B$317</f>
        <v>2.4225898868148545E-4</v>
      </c>
      <c r="D178" s="9">
        <v>249</v>
      </c>
      <c r="E178" s="9">
        <v>84</v>
      </c>
      <c r="F178" s="11">
        <f>GSEmployeesByOccupationalSeries[[#This Row],[Female Employees]]/GSEmployeesByOccupationalSeries[[#This Row],[Total Empl]]</f>
        <v>0.25225225225225223</v>
      </c>
      <c r="G178" s="15">
        <f>((GSEmployeesByOccupationalSeries[[#This Row],[Male Employees]]*GSEmployeesByOccupationalSeries[[#This Row],[Male
Avg Salary]])+(E178*GSEmployeesByOccupationalSeries[[#This Row],[Female
Avg Salary]]))/GSEmployeesByOccupationalSeries[[#This Row],[Total Empl]]</f>
        <v>93577.237237236899</v>
      </c>
      <c r="H178" s="15">
        <v>97674.678714858994</v>
      </c>
      <c r="I178" s="15">
        <v>81431.25</v>
      </c>
      <c r="J178" s="11">
        <f>ROUND(GSEmployeesByOccupationalSeries[[#This Row],[Female
Avg Salary]]/GSEmployeesByOccupationalSeries[[#This Row],[Male
Avg Salary]],3)</f>
        <v>0.83399999999999996</v>
      </c>
      <c r="K178" s="16">
        <f>ROUND(GSEmployeesByOccupationalSeries[[#This Row],[% 
of Total Pop]]*J178,7)</f>
        <v>2.02E-4</v>
      </c>
    </row>
    <row r="179" spans="1:11" ht="15.6" x14ac:dyDescent="0.3">
      <c r="A179" s="6" t="s">
        <v>188</v>
      </c>
      <c r="B179" s="9">
        <f>GSEmployeesByOccupationalSeries[[#This Row],[Male Employees]]+GSEmployeesByOccupationalSeries[[#This Row],[Female Employees]]</f>
        <v>320</v>
      </c>
      <c r="C179" s="13">
        <f>GSEmployeesByOccupationalSeries[[#This Row],[Total Empl]]/$B$317</f>
        <v>2.3280143056479081E-4</v>
      </c>
      <c r="D179" s="9">
        <v>217</v>
      </c>
      <c r="E179" s="9">
        <v>103</v>
      </c>
      <c r="F179" s="11">
        <f>GSEmployeesByOccupationalSeries[[#This Row],[Female Employees]]/GSEmployeesByOccupationalSeries[[#This Row],[Total Empl]]</f>
        <v>0.32187500000000002</v>
      </c>
      <c r="G179" s="15">
        <f>((GSEmployeesByOccupationalSeries[[#This Row],[Male Employees]]*GSEmployeesByOccupationalSeries[[#This Row],[Male
Avg Salary]])+(E179*GSEmployeesByOccupationalSeries[[#This Row],[Female
Avg Salary]]))/GSEmployeesByOccupationalSeries[[#This Row],[Total Empl]]</f>
        <v>121284.09062499992</v>
      </c>
      <c r="H179" s="15">
        <v>123579.46082949299</v>
      </c>
      <c r="I179" s="15">
        <v>116448.21359223301</v>
      </c>
      <c r="J179" s="11">
        <f>ROUND(GSEmployeesByOccupationalSeries[[#This Row],[Female
Avg Salary]]/GSEmployeesByOccupationalSeries[[#This Row],[Male
Avg Salary]],3)</f>
        <v>0.94199999999999995</v>
      </c>
      <c r="K179" s="16">
        <f>ROUND(GSEmployeesByOccupationalSeries[[#This Row],[% 
of Total Pop]]*J179,7)</f>
        <v>2.1929999999999999E-4</v>
      </c>
    </row>
    <row r="180" spans="1:11" ht="15.6" x14ac:dyDescent="0.3">
      <c r="A180" s="6" t="s">
        <v>189</v>
      </c>
      <c r="B180" s="9">
        <f>GSEmployeesByOccupationalSeries[[#This Row],[Male Employees]]+GSEmployeesByOccupationalSeries[[#This Row],[Female Employees]]</f>
        <v>989</v>
      </c>
      <c r="C180" s="13">
        <f>GSEmployeesByOccupationalSeries[[#This Row],[Total Empl]]/$B$317</f>
        <v>7.195019213393066E-4</v>
      </c>
      <c r="D180" s="9">
        <v>843</v>
      </c>
      <c r="E180" s="9">
        <v>146</v>
      </c>
      <c r="F180" s="11">
        <f>GSEmployeesByOccupationalSeries[[#This Row],[Female Employees]]/GSEmployeesByOccupationalSeries[[#This Row],[Total Empl]]</f>
        <v>0.14762386248736098</v>
      </c>
      <c r="G180" s="15">
        <f>((GSEmployeesByOccupationalSeries[[#This Row],[Male Employees]]*GSEmployeesByOccupationalSeries[[#This Row],[Male
Avg Salary]])+(E180*GSEmployeesByOccupationalSeries[[#This Row],[Female
Avg Salary]]))/GSEmployeesByOccupationalSeries[[#This Row],[Total Empl]]</f>
        <v>74827.552072801103</v>
      </c>
      <c r="H180" s="15">
        <v>75065.529062871006</v>
      </c>
      <c r="I180" s="15">
        <v>73453.479452055006</v>
      </c>
      <c r="J180" s="11">
        <f>ROUND(GSEmployeesByOccupationalSeries[[#This Row],[Female
Avg Salary]]/GSEmployeesByOccupationalSeries[[#This Row],[Male
Avg Salary]],3)</f>
        <v>0.97899999999999998</v>
      </c>
      <c r="K180" s="16">
        <f>ROUND(GSEmployeesByOccupationalSeries[[#This Row],[% 
of Total Pop]]*J180,7)</f>
        <v>7.0439999999999999E-4</v>
      </c>
    </row>
    <row r="181" spans="1:11" ht="15.6" x14ac:dyDescent="0.3">
      <c r="A181" s="6" t="s">
        <v>190</v>
      </c>
      <c r="B181" s="9">
        <f>GSEmployeesByOccupationalSeries[[#This Row],[Male Employees]]+GSEmployeesByOccupationalSeries[[#This Row],[Female Employees]]</f>
        <v>484</v>
      </c>
      <c r="C181" s="13">
        <f>GSEmployeesByOccupationalSeries[[#This Row],[Total Empl]]/$B$317</f>
        <v>3.5211216372924611E-4</v>
      </c>
      <c r="D181" s="9">
        <v>367</v>
      </c>
      <c r="E181" s="9">
        <v>117</v>
      </c>
      <c r="F181" s="11">
        <f>GSEmployeesByOccupationalSeries[[#This Row],[Female Employees]]/GSEmployeesByOccupationalSeries[[#This Row],[Total Empl]]</f>
        <v>0.24173553719008264</v>
      </c>
      <c r="G181" s="15">
        <f>((GSEmployeesByOccupationalSeries[[#This Row],[Male Employees]]*GSEmployeesByOccupationalSeries[[#This Row],[Male
Avg Salary]])+(E181*GSEmployeesByOccupationalSeries[[#This Row],[Female
Avg Salary]]))/GSEmployeesByOccupationalSeries[[#This Row],[Total Empl]]</f>
        <v>102104.87396694238</v>
      </c>
      <c r="H181" s="15">
        <v>104032.479564033</v>
      </c>
      <c r="I181" s="15">
        <v>96058.452991452999</v>
      </c>
      <c r="J181" s="11">
        <f>ROUND(GSEmployeesByOccupationalSeries[[#This Row],[Female
Avg Salary]]/GSEmployeesByOccupationalSeries[[#This Row],[Male
Avg Salary]],3)</f>
        <v>0.92300000000000004</v>
      </c>
      <c r="K181" s="16">
        <f>ROUND(GSEmployeesByOccupationalSeries[[#This Row],[% 
of Total Pop]]*J181,7)</f>
        <v>3.2499999999999999E-4</v>
      </c>
    </row>
    <row r="182" spans="1:11" ht="15.6" x14ac:dyDescent="0.3">
      <c r="A182" s="6" t="s">
        <v>191</v>
      </c>
      <c r="B182" s="9">
        <f>GSEmployeesByOccupationalSeries[[#This Row],[Male Employees]]+GSEmployeesByOccupationalSeries[[#This Row],[Female Employees]]</f>
        <v>244</v>
      </c>
      <c r="C182" s="13">
        <f>GSEmployeesByOccupationalSeries[[#This Row],[Total Empl]]/$B$317</f>
        <v>1.77511090805653E-4</v>
      </c>
      <c r="D182" s="9">
        <v>154</v>
      </c>
      <c r="E182" s="9">
        <v>90</v>
      </c>
      <c r="F182" s="11">
        <f>GSEmployeesByOccupationalSeries[[#This Row],[Female Employees]]/GSEmployeesByOccupationalSeries[[#This Row],[Total Empl]]</f>
        <v>0.36885245901639346</v>
      </c>
      <c r="G182" s="15">
        <f>((GSEmployeesByOccupationalSeries[[#This Row],[Male Employees]]*GSEmployeesByOccupationalSeries[[#This Row],[Male
Avg Salary]])+(E182*GSEmployeesByOccupationalSeries[[#This Row],[Female
Avg Salary]]))/GSEmployeesByOccupationalSeries[[#This Row],[Total Empl]]</f>
        <v>50507.17756884206</v>
      </c>
      <c r="H182" s="15">
        <v>52707.326797385998</v>
      </c>
      <c r="I182" s="15">
        <v>46742.477777777996</v>
      </c>
      <c r="J182" s="11">
        <f>ROUND(GSEmployeesByOccupationalSeries[[#This Row],[Female
Avg Salary]]/GSEmployeesByOccupationalSeries[[#This Row],[Male
Avg Salary]],3)</f>
        <v>0.88700000000000001</v>
      </c>
      <c r="K182" s="16">
        <f>ROUND(GSEmployeesByOccupationalSeries[[#This Row],[% 
of Total Pop]]*J182,7)</f>
        <v>1.5750000000000001E-4</v>
      </c>
    </row>
    <row r="183" spans="1:11" ht="15.6" x14ac:dyDescent="0.3">
      <c r="A183" s="6" t="s">
        <v>192</v>
      </c>
      <c r="B183" s="9">
        <f>GSEmployeesByOccupationalSeries[[#This Row],[Male Employees]]+GSEmployeesByOccupationalSeries[[#This Row],[Female Employees]]</f>
        <v>7599</v>
      </c>
      <c r="C183" s="13">
        <f>GSEmployeesByOccupationalSeries[[#This Row],[Total Empl]]/$B$317</f>
        <v>5.5283064714432674E-3</v>
      </c>
      <c r="D183" s="9">
        <v>2336</v>
      </c>
      <c r="E183" s="9">
        <v>5263</v>
      </c>
      <c r="F183" s="11">
        <f>GSEmployeesByOccupationalSeries[[#This Row],[Female Employees]]/GSEmployeesByOccupationalSeries[[#This Row],[Total Empl]]</f>
        <v>0.69259113041189635</v>
      </c>
      <c r="G183" s="15">
        <f>((GSEmployeesByOccupationalSeries[[#This Row],[Male Employees]]*GSEmployeesByOccupationalSeries[[#This Row],[Male
Avg Salary]])+(E183*GSEmployeesByOccupationalSeries[[#This Row],[Female
Avg Salary]]))/GSEmployeesByOccupationalSeries[[#This Row],[Total Empl]]</f>
        <v>70469.188620246015</v>
      </c>
      <c r="H183" s="15">
        <v>69809.969164882001</v>
      </c>
      <c r="I183" s="15">
        <v>70761.785361217</v>
      </c>
      <c r="J183" s="11">
        <f>ROUND(GSEmployeesByOccupationalSeries[[#This Row],[Female
Avg Salary]]/GSEmployeesByOccupationalSeries[[#This Row],[Male
Avg Salary]],3)</f>
        <v>1.014</v>
      </c>
      <c r="K183" s="16">
        <f>ROUND(GSEmployeesByOccupationalSeries[[#This Row],[% 
of Total Pop]]*J183,7)</f>
        <v>5.6056999999999999E-3</v>
      </c>
    </row>
    <row r="184" spans="1:11" ht="15.6" x14ac:dyDescent="0.3">
      <c r="A184" s="6" t="s">
        <v>193</v>
      </c>
      <c r="B184" s="9">
        <f>GSEmployeesByOccupationalSeries[[#This Row],[Male Employees]]+GSEmployeesByOccupationalSeries[[#This Row],[Female Employees]]</f>
        <v>25760</v>
      </c>
      <c r="C184" s="13">
        <f>GSEmployeesByOccupationalSeries[[#This Row],[Total Empl]]/$B$317</f>
        <v>1.8740515160465661E-2</v>
      </c>
      <c r="D184" s="9">
        <v>11947</v>
      </c>
      <c r="E184" s="9">
        <v>13813</v>
      </c>
      <c r="F184" s="11">
        <f>GSEmployeesByOccupationalSeries[[#This Row],[Female Employees]]/GSEmployeesByOccupationalSeries[[#This Row],[Total Empl]]</f>
        <v>0.53621894409937887</v>
      </c>
      <c r="G184" s="15">
        <f>((GSEmployeesByOccupationalSeries[[#This Row],[Male Employees]]*GSEmployeesByOccupationalSeries[[#This Row],[Male
Avg Salary]])+(E184*GSEmployeesByOccupationalSeries[[#This Row],[Female
Avg Salary]]))/GSEmployeesByOccupationalSeries[[#This Row],[Total Empl]]</f>
        <v>144720.84767122558</v>
      </c>
      <c r="H184" s="15">
        <v>146469.07718064601</v>
      </c>
      <c r="I184" s="15">
        <v>143208.78671784501</v>
      </c>
      <c r="J184" s="11">
        <f>ROUND(GSEmployeesByOccupationalSeries[[#This Row],[Female
Avg Salary]]/GSEmployeesByOccupationalSeries[[#This Row],[Male
Avg Salary]],3)</f>
        <v>0.97799999999999998</v>
      </c>
      <c r="K184" s="16">
        <f>ROUND(GSEmployeesByOccupationalSeries[[#This Row],[% 
of Total Pop]]*J184,7)</f>
        <v>1.8328199999999999E-2</v>
      </c>
    </row>
    <row r="185" spans="1:11" ht="15.6" x14ac:dyDescent="0.3">
      <c r="A185" s="6" t="s">
        <v>194</v>
      </c>
      <c r="B185" s="9">
        <f>GSEmployeesByOccupationalSeries[[#This Row],[Male Employees]]+GSEmployeesByOccupationalSeries[[#This Row],[Female Employees]]</f>
        <v>2995</v>
      </c>
      <c r="C185" s="13">
        <f>GSEmployeesByOccupationalSeries[[#This Row],[Total Empl]]/$B$317</f>
        <v>2.1788758891923389E-3</v>
      </c>
      <c r="D185" s="9">
        <v>1221</v>
      </c>
      <c r="E185" s="9">
        <v>1774</v>
      </c>
      <c r="F185" s="11">
        <f>GSEmployeesByOccupationalSeries[[#This Row],[Female Employees]]/GSEmployeesByOccupationalSeries[[#This Row],[Total Empl]]</f>
        <v>0.59232053422370623</v>
      </c>
      <c r="G185" s="15">
        <f>((GSEmployeesByOccupationalSeries[[#This Row],[Male Employees]]*GSEmployeesByOccupationalSeries[[#This Row],[Male
Avg Salary]])+(E185*GSEmployeesByOccupationalSeries[[#This Row],[Female
Avg Salary]]))/GSEmployeesByOccupationalSeries[[#This Row],[Total Empl]]</f>
        <v>111976.29015025029</v>
      </c>
      <c r="H185" s="15">
        <v>114605.21294021299</v>
      </c>
      <c r="I185" s="15">
        <v>110166.868094701</v>
      </c>
      <c r="J185" s="11">
        <f>ROUND(GSEmployeesByOccupationalSeries[[#This Row],[Female
Avg Salary]]/GSEmployeesByOccupationalSeries[[#This Row],[Male
Avg Salary]],3)</f>
        <v>0.96099999999999997</v>
      </c>
      <c r="K185" s="16">
        <f>ROUND(GSEmployeesByOccupationalSeries[[#This Row],[% 
of Total Pop]]*J185,7)</f>
        <v>2.0939000000000001E-3</v>
      </c>
    </row>
    <row r="186" spans="1:11" ht="15.6" x14ac:dyDescent="0.3">
      <c r="A186" s="6" t="s">
        <v>196</v>
      </c>
      <c r="B186" s="9">
        <f>GSEmployeesByOccupationalSeries[[#This Row],[Male Employees]]+GSEmployeesByOccupationalSeries[[#This Row],[Female Employees]]</f>
        <v>5370</v>
      </c>
      <c r="C186" s="13">
        <f>GSEmployeesByOccupationalSeries[[#This Row],[Total Empl]]/$B$317</f>
        <v>3.9066990066653961E-3</v>
      </c>
      <c r="D186" s="9">
        <v>1140</v>
      </c>
      <c r="E186" s="9">
        <v>4230</v>
      </c>
      <c r="F186" s="11">
        <f>GSEmployeesByOccupationalSeries[[#This Row],[Female Employees]]/GSEmployeesByOccupationalSeries[[#This Row],[Total Empl]]</f>
        <v>0.78770949720670391</v>
      </c>
      <c r="G186" s="15">
        <f>((GSEmployeesByOccupationalSeries[[#This Row],[Male Employees]]*GSEmployeesByOccupationalSeries[[#This Row],[Male
Avg Salary]])+(E186*GSEmployeesByOccupationalSeries[[#This Row],[Female
Avg Salary]]))/GSEmployeesByOccupationalSeries[[#This Row],[Total Empl]]</f>
        <v>88710.25773648794</v>
      </c>
      <c r="H186" s="15">
        <v>90182.354385964994</v>
      </c>
      <c r="I186" s="15">
        <v>88313.522469253003</v>
      </c>
      <c r="J186" s="11">
        <f>ROUND(GSEmployeesByOccupationalSeries[[#This Row],[Female
Avg Salary]]/GSEmployeesByOccupationalSeries[[#This Row],[Male
Avg Salary]],3)</f>
        <v>0.97899999999999998</v>
      </c>
      <c r="K186" s="16">
        <f>ROUND(GSEmployeesByOccupationalSeries[[#This Row],[% 
of Total Pop]]*J186,7)</f>
        <v>3.8246999999999999E-3</v>
      </c>
    </row>
    <row r="187" spans="1:11" ht="15.6" x14ac:dyDescent="0.3">
      <c r="A187" s="6" t="s">
        <v>197</v>
      </c>
      <c r="B187" s="9">
        <f>GSEmployeesByOccupationalSeries[[#This Row],[Male Employees]]+GSEmployeesByOccupationalSeries[[#This Row],[Female Employees]]</f>
        <v>26943</v>
      </c>
      <c r="C187" s="13">
        <f>GSEmployeesByOccupationalSeries[[#This Row],[Total Empl]]/$B$317</f>
        <v>1.9601152949084873E-2</v>
      </c>
      <c r="D187" s="9">
        <v>7831</v>
      </c>
      <c r="E187" s="9">
        <v>19112</v>
      </c>
      <c r="F187" s="11">
        <f>GSEmployeesByOccupationalSeries[[#This Row],[Female Employees]]/GSEmployeesByOccupationalSeries[[#This Row],[Total Empl]]</f>
        <v>0.70934936718257058</v>
      </c>
      <c r="G187" s="15">
        <f>((GSEmployeesByOccupationalSeries[[#This Row],[Male Employees]]*GSEmployeesByOccupationalSeries[[#This Row],[Male
Avg Salary]])+(E187*GSEmployeesByOccupationalSeries[[#This Row],[Female
Avg Salary]]))/GSEmployeesByOccupationalSeries[[#This Row],[Total Empl]]</f>
        <v>54334.330870058744</v>
      </c>
      <c r="H187" s="15">
        <v>54469.814559386999</v>
      </c>
      <c r="I187" s="15">
        <v>54278.817434985001</v>
      </c>
      <c r="J187" s="11">
        <f>ROUND(GSEmployeesByOccupationalSeries[[#This Row],[Female
Avg Salary]]/GSEmployeesByOccupationalSeries[[#This Row],[Male
Avg Salary]],3)</f>
        <v>0.996</v>
      </c>
      <c r="K187" s="16">
        <f>ROUND(GSEmployeesByOccupationalSeries[[#This Row],[% 
of Total Pop]]*J187,7)</f>
        <v>1.95227E-2</v>
      </c>
    </row>
    <row r="188" spans="1:11" ht="15.6" x14ac:dyDescent="0.3">
      <c r="A188" s="6" t="s">
        <v>198</v>
      </c>
      <c r="B188" s="9">
        <f>GSEmployeesByOccupationalSeries[[#This Row],[Male Employees]]+GSEmployeesByOccupationalSeries[[#This Row],[Female Employees]]</f>
        <v>1844</v>
      </c>
      <c r="C188" s="13">
        <f>GSEmployeesByOccupationalSeries[[#This Row],[Total Empl]]/$B$317</f>
        <v>1.341518243629607E-3</v>
      </c>
      <c r="D188" s="9">
        <v>640</v>
      </c>
      <c r="E188" s="9">
        <v>1204</v>
      </c>
      <c r="F188" s="11">
        <f>GSEmployeesByOccupationalSeries[[#This Row],[Female Employees]]/GSEmployeesByOccupationalSeries[[#This Row],[Total Empl]]</f>
        <v>0.65292841648590016</v>
      </c>
      <c r="G188" s="15">
        <f>((GSEmployeesByOccupationalSeries[[#This Row],[Male Employees]]*GSEmployeesByOccupationalSeries[[#This Row],[Male
Avg Salary]])+(E188*GSEmployeesByOccupationalSeries[[#This Row],[Female
Avg Salary]]))/GSEmployeesByOccupationalSeries[[#This Row],[Total Empl]]</f>
        <v>60040.583225662784</v>
      </c>
      <c r="H188" s="15">
        <v>59074.184663537002</v>
      </c>
      <c r="I188" s="15">
        <v>60554.283458022001</v>
      </c>
      <c r="J188" s="11">
        <f>ROUND(GSEmployeesByOccupationalSeries[[#This Row],[Female
Avg Salary]]/GSEmployeesByOccupationalSeries[[#This Row],[Male
Avg Salary]],3)</f>
        <v>1.0249999999999999</v>
      </c>
      <c r="K188" s="16">
        <f>ROUND(GSEmployeesByOccupationalSeries[[#This Row],[% 
of Total Pop]]*J188,7)</f>
        <v>1.3751E-3</v>
      </c>
    </row>
    <row r="189" spans="1:11" ht="15.6" x14ac:dyDescent="0.3">
      <c r="A189" s="6" t="s">
        <v>199</v>
      </c>
      <c r="B189" s="9">
        <f>GSEmployeesByOccupationalSeries[[#This Row],[Male Employees]]+GSEmployeesByOccupationalSeries[[#This Row],[Female Employees]]</f>
        <v>186</v>
      </c>
      <c r="C189" s="13">
        <f>GSEmployeesByOccupationalSeries[[#This Row],[Total Empl]]/$B$317</f>
        <v>1.3531583151578467E-4</v>
      </c>
      <c r="D189" s="9">
        <v>59</v>
      </c>
      <c r="E189" s="9">
        <v>127</v>
      </c>
      <c r="F189" s="11">
        <f>GSEmployeesByOccupationalSeries[[#This Row],[Female Employees]]/GSEmployeesByOccupationalSeries[[#This Row],[Total Empl]]</f>
        <v>0.68279569892473113</v>
      </c>
      <c r="G189" s="15">
        <f>((GSEmployeesByOccupationalSeries[[#This Row],[Male Employees]]*GSEmployeesByOccupationalSeries[[#This Row],[Male
Avg Salary]])+(E189*GSEmployeesByOccupationalSeries[[#This Row],[Female
Avg Salary]]))/GSEmployeesByOccupationalSeries[[#This Row],[Total Empl]]</f>
        <v>69474.747311827843</v>
      </c>
      <c r="H189" s="15">
        <v>68724.203389831004</v>
      </c>
      <c r="I189" s="15">
        <v>69823.425196850003</v>
      </c>
      <c r="J189" s="11">
        <f>ROUND(GSEmployeesByOccupationalSeries[[#This Row],[Female
Avg Salary]]/GSEmployeesByOccupationalSeries[[#This Row],[Male
Avg Salary]],3)</f>
        <v>1.016</v>
      </c>
      <c r="K189" s="16">
        <f>ROUND(GSEmployeesByOccupationalSeries[[#This Row],[% 
of Total Pop]]*J189,7)</f>
        <v>1.3750000000000001E-4</v>
      </c>
    </row>
    <row r="190" spans="1:11" ht="15.6" x14ac:dyDescent="0.3">
      <c r="A190" s="6" t="s">
        <v>200</v>
      </c>
      <c r="B190" s="9">
        <f>GSEmployeesByOccupationalSeries[[#This Row],[Male Employees]]+GSEmployeesByOccupationalSeries[[#This Row],[Female Employees]]</f>
        <v>1521</v>
      </c>
      <c r="C190" s="13">
        <f>GSEmployeesByOccupationalSeries[[#This Row],[Total Empl]]/$B$317</f>
        <v>1.1065342996532713E-3</v>
      </c>
      <c r="D190" s="9">
        <v>663</v>
      </c>
      <c r="E190" s="9">
        <v>858</v>
      </c>
      <c r="F190" s="11">
        <f>GSEmployeesByOccupationalSeries[[#This Row],[Female Employees]]/GSEmployeesByOccupationalSeries[[#This Row],[Total Empl]]</f>
        <v>0.5641025641025641</v>
      </c>
      <c r="G190" s="15">
        <f>((GSEmployeesByOccupationalSeries[[#This Row],[Male Employees]]*GSEmployeesByOccupationalSeries[[#This Row],[Male
Avg Salary]])+(E190*GSEmployeesByOccupationalSeries[[#This Row],[Female
Avg Salary]]))/GSEmployeesByOccupationalSeries[[#This Row],[Total Empl]]</f>
        <v>84149.512820512522</v>
      </c>
      <c r="H190" s="15">
        <v>83072.885369531999</v>
      </c>
      <c r="I190" s="15">
        <v>84981.452214452001</v>
      </c>
      <c r="J190" s="11">
        <f>ROUND(GSEmployeesByOccupationalSeries[[#This Row],[Female
Avg Salary]]/GSEmployeesByOccupationalSeries[[#This Row],[Male
Avg Salary]],3)</f>
        <v>1.0229999999999999</v>
      </c>
      <c r="K190" s="16">
        <f>ROUND(GSEmployeesByOccupationalSeries[[#This Row],[% 
of Total Pop]]*J190,7)</f>
        <v>1.132E-3</v>
      </c>
    </row>
    <row r="191" spans="1:11" ht="15.6" x14ac:dyDescent="0.3">
      <c r="A191" s="6" t="s">
        <v>201</v>
      </c>
      <c r="B191" s="9">
        <f>GSEmployeesByOccupationalSeries[[#This Row],[Male Employees]]+GSEmployeesByOccupationalSeries[[#This Row],[Female Employees]]</f>
        <v>4795</v>
      </c>
      <c r="C191" s="13">
        <f>GSEmployeesByOccupationalSeries[[#This Row],[Total Empl]]/$B$317</f>
        <v>3.4883839361192874E-3</v>
      </c>
      <c r="D191" s="9">
        <v>949</v>
      </c>
      <c r="E191" s="9">
        <v>3846</v>
      </c>
      <c r="F191" s="11">
        <f>GSEmployeesByOccupationalSeries[[#This Row],[Female Employees]]/GSEmployeesByOccupationalSeries[[#This Row],[Total Empl]]</f>
        <v>0.80208550573514081</v>
      </c>
      <c r="G191" s="15">
        <f>((GSEmployeesByOccupationalSeries[[#This Row],[Male Employees]]*GSEmployeesByOccupationalSeries[[#This Row],[Male
Avg Salary]])+(E191*GSEmployeesByOccupationalSeries[[#This Row],[Female
Avg Salary]]))/GSEmployeesByOccupationalSeries[[#This Row],[Total Empl]]</f>
        <v>58170.980813346941</v>
      </c>
      <c r="H191" s="15">
        <v>57988.394099051999</v>
      </c>
      <c r="I191" s="15">
        <v>58216.034061361999</v>
      </c>
      <c r="J191" s="11">
        <f>ROUND(GSEmployeesByOccupationalSeries[[#This Row],[Female
Avg Salary]]/GSEmployeesByOccupationalSeries[[#This Row],[Male
Avg Salary]],3)</f>
        <v>1.004</v>
      </c>
      <c r="K191" s="16">
        <f>ROUND(GSEmployeesByOccupationalSeries[[#This Row],[% 
of Total Pop]]*J191,7)</f>
        <v>3.5022999999999999E-3</v>
      </c>
    </row>
    <row r="192" spans="1:11" ht="15.6" x14ac:dyDescent="0.3">
      <c r="A192" s="6" t="s">
        <v>202</v>
      </c>
      <c r="B192" s="9">
        <f>GSEmployeesByOccupationalSeries[[#This Row],[Male Employees]]+GSEmployeesByOccupationalSeries[[#This Row],[Female Employees]]</f>
        <v>346</v>
      </c>
      <c r="C192" s="13">
        <f>GSEmployeesByOccupationalSeries[[#This Row],[Total Empl]]/$B$317</f>
        <v>2.5171654679818006E-4</v>
      </c>
      <c r="D192" s="9">
        <v>171</v>
      </c>
      <c r="E192" s="9">
        <v>175</v>
      </c>
      <c r="F192" s="11">
        <f>GSEmployeesByOccupationalSeries[[#This Row],[Female Employees]]/GSEmployeesByOccupationalSeries[[#This Row],[Total Empl]]</f>
        <v>0.5057803468208093</v>
      </c>
      <c r="G192" s="15">
        <f>((GSEmployeesByOccupationalSeries[[#This Row],[Male Employees]]*GSEmployeesByOccupationalSeries[[#This Row],[Male
Avg Salary]])+(E192*GSEmployeesByOccupationalSeries[[#This Row],[Female
Avg Salary]]))/GSEmployeesByOccupationalSeries[[#This Row],[Total Empl]]</f>
        <v>124245.20809248571</v>
      </c>
      <c r="H192" s="15">
        <v>131420.561403509</v>
      </c>
      <c r="I192" s="15">
        <v>117233.862857143</v>
      </c>
      <c r="J192" s="11">
        <f>ROUND(GSEmployeesByOccupationalSeries[[#This Row],[Female
Avg Salary]]/GSEmployeesByOccupationalSeries[[#This Row],[Male
Avg Salary]],3)</f>
        <v>0.89200000000000002</v>
      </c>
      <c r="K192" s="16">
        <f>ROUND(GSEmployeesByOccupationalSeries[[#This Row],[% 
of Total Pop]]*J192,7)</f>
        <v>2.2450000000000001E-4</v>
      </c>
    </row>
    <row r="193" spans="1:11" ht="15.6" x14ac:dyDescent="0.3">
      <c r="A193" s="6" t="s">
        <v>203</v>
      </c>
      <c r="B193" s="9">
        <f>GSEmployeesByOccupationalSeries[[#This Row],[Male Employees]]+GSEmployeesByOccupationalSeries[[#This Row],[Female Employees]]</f>
        <v>1169</v>
      </c>
      <c r="C193" s="13">
        <f>GSEmployeesByOccupationalSeries[[#This Row],[Total Empl]]/$B$317</f>
        <v>8.5045272603200147E-4</v>
      </c>
      <c r="D193" s="9">
        <v>450</v>
      </c>
      <c r="E193" s="9">
        <v>719</v>
      </c>
      <c r="F193" s="11">
        <f>GSEmployeesByOccupationalSeries[[#This Row],[Female Employees]]/GSEmployeesByOccupationalSeries[[#This Row],[Total Empl]]</f>
        <v>0.6150556030795552</v>
      </c>
      <c r="G193" s="15">
        <f>((GSEmployeesByOccupationalSeries[[#This Row],[Male Employees]]*GSEmployeesByOccupationalSeries[[#This Row],[Male
Avg Salary]])+(E193*GSEmployeesByOccupationalSeries[[#This Row],[Female
Avg Salary]]))/GSEmployeesByOccupationalSeries[[#This Row],[Total Empl]]</f>
        <v>98100.668947818398</v>
      </c>
      <c r="H193" s="15">
        <v>98586.128888888998</v>
      </c>
      <c r="I193" s="15">
        <v>97796.834492349997</v>
      </c>
      <c r="J193" s="11">
        <f>ROUND(GSEmployeesByOccupationalSeries[[#This Row],[Female
Avg Salary]]/GSEmployeesByOccupationalSeries[[#This Row],[Male
Avg Salary]],3)</f>
        <v>0.99199999999999999</v>
      </c>
      <c r="K193" s="16">
        <f>ROUND(GSEmployeesByOccupationalSeries[[#This Row],[% 
of Total Pop]]*J193,7)</f>
        <v>8.4360000000000001E-4</v>
      </c>
    </row>
    <row r="194" spans="1:11" ht="15.6" x14ac:dyDescent="0.3">
      <c r="A194" s="6" t="s">
        <v>204</v>
      </c>
      <c r="B194" s="9">
        <f>GSEmployeesByOccupationalSeries[[#This Row],[Male Employees]]+GSEmployeesByOccupationalSeries[[#This Row],[Female Employees]]</f>
        <v>307</v>
      </c>
      <c r="C194" s="13">
        <f>GSEmployeesByOccupationalSeries[[#This Row],[Total Empl]]/$B$317</f>
        <v>2.233438724480962E-4</v>
      </c>
      <c r="D194" s="9">
        <v>124</v>
      </c>
      <c r="E194" s="9">
        <v>183</v>
      </c>
      <c r="F194" s="11">
        <f>GSEmployeesByOccupationalSeries[[#This Row],[Female Employees]]/GSEmployeesByOccupationalSeries[[#This Row],[Total Empl]]</f>
        <v>0.59609120521172643</v>
      </c>
      <c r="G194" s="15">
        <f>((GSEmployeesByOccupationalSeries[[#This Row],[Male Employees]]*GSEmployeesByOccupationalSeries[[#This Row],[Male
Avg Salary]])+(E194*GSEmployeesByOccupationalSeries[[#This Row],[Female
Avg Salary]]))/GSEmployeesByOccupationalSeries[[#This Row],[Total Empl]]</f>
        <v>81124.612377850208</v>
      </c>
      <c r="H194" s="15">
        <v>78155.870967741997</v>
      </c>
      <c r="I194" s="15">
        <v>83136.218579235006</v>
      </c>
      <c r="J194" s="11">
        <f>ROUND(GSEmployeesByOccupationalSeries[[#This Row],[Female
Avg Salary]]/GSEmployeesByOccupationalSeries[[#This Row],[Male
Avg Salary]],3)</f>
        <v>1.0640000000000001</v>
      </c>
      <c r="K194" s="16">
        <f>ROUND(GSEmployeesByOccupationalSeries[[#This Row],[% 
of Total Pop]]*J194,7)</f>
        <v>2.376E-4</v>
      </c>
    </row>
    <row r="195" spans="1:11" ht="15.6" x14ac:dyDescent="0.3">
      <c r="A195" s="6" t="s">
        <v>205</v>
      </c>
      <c r="B195" s="9">
        <f>GSEmployeesByOccupationalSeries[[#This Row],[Male Employees]]+GSEmployeesByOccupationalSeries[[#This Row],[Female Employees]]</f>
        <v>15263</v>
      </c>
      <c r="C195" s="13">
        <f>GSEmployeesByOccupationalSeries[[#This Row],[Total Empl]]/$B$317</f>
        <v>1.1103900733470007E-2</v>
      </c>
      <c r="D195" s="9">
        <v>7524</v>
      </c>
      <c r="E195" s="9">
        <v>7739</v>
      </c>
      <c r="F195" s="11">
        <f>GSEmployeesByOccupationalSeries[[#This Row],[Female Employees]]/GSEmployeesByOccupationalSeries[[#This Row],[Total Empl]]</f>
        <v>0.50704317630872042</v>
      </c>
      <c r="G195" s="15">
        <f>((GSEmployeesByOccupationalSeries[[#This Row],[Male Employees]]*GSEmployeesByOccupationalSeries[[#This Row],[Male
Avg Salary]])+(E195*GSEmployeesByOccupationalSeries[[#This Row],[Female
Avg Salary]]))/GSEmployeesByOccupationalSeries[[#This Row],[Total Empl]]</f>
        <v>78419.206879560981</v>
      </c>
      <c r="H195" s="15">
        <v>79095.121607238005</v>
      </c>
      <c r="I195" s="15">
        <v>77762.069987063005</v>
      </c>
      <c r="J195" s="11">
        <f>ROUND(GSEmployeesByOccupationalSeries[[#This Row],[Female
Avg Salary]]/GSEmployeesByOccupationalSeries[[#This Row],[Male
Avg Salary]],3)</f>
        <v>0.98299999999999998</v>
      </c>
      <c r="K195" s="16">
        <f>ROUND(GSEmployeesByOccupationalSeries[[#This Row],[% 
of Total Pop]]*J195,7)</f>
        <v>1.09151E-2</v>
      </c>
    </row>
    <row r="196" spans="1:11" ht="15.6" x14ac:dyDescent="0.3">
      <c r="A196" s="6" t="s">
        <v>206</v>
      </c>
      <c r="B196" s="9">
        <f>GSEmployeesByOccupationalSeries[[#This Row],[Male Employees]]+GSEmployeesByOccupationalSeries[[#This Row],[Female Employees]]</f>
        <v>1269</v>
      </c>
      <c r="C196" s="13">
        <f>GSEmployeesByOccupationalSeries[[#This Row],[Total Empl]]/$B$317</f>
        <v>9.2320317308349864E-4</v>
      </c>
      <c r="D196" s="9">
        <v>461</v>
      </c>
      <c r="E196" s="9">
        <v>808</v>
      </c>
      <c r="F196" s="11">
        <f>GSEmployeesByOccupationalSeries[[#This Row],[Female Employees]]/GSEmployeesByOccupationalSeries[[#This Row],[Total Empl]]</f>
        <v>0.63672182821118994</v>
      </c>
      <c r="G196" s="15">
        <f>((GSEmployeesByOccupationalSeries[[#This Row],[Male Employees]]*GSEmployeesByOccupationalSeries[[#This Row],[Male
Avg Salary]])+(E196*GSEmployeesByOccupationalSeries[[#This Row],[Female
Avg Salary]]))/GSEmployeesByOccupationalSeries[[#This Row],[Total Empl]]</f>
        <v>56434.684025491995</v>
      </c>
      <c r="H196" s="15">
        <v>54285.790849673002</v>
      </c>
      <c r="I196" s="15">
        <v>57660.723325061997</v>
      </c>
      <c r="J196" s="11">
        <f>ROUND(GSEmployeesByOccupationalSeries[[#This Row],[Female
Avg Salary]]/GSEmployeesByOccupationalSeries[[#This Row],[Male
Avg Salary]],3)</f>
        <v>1.0620000000000001</v>
      </c>
      <c r="K196" s="16">
        <f>ROUND(GSEmployeesByOccupationalSeries[[#This Row],[% 
of Total Pop]]*J196,7)</f>
        <v>9.8039999999999998E-4</v>
      </c>
    </row>
    <row r="197" spans="1:11" ht="15.6" x14ac:dyDescent="0.3">
      <c r="A197" s="6" t="s">
        <v>207</v>
      </c>
      <c r="B197" s="9">
        <f>GSEmployeesByOccupationalSeries[[#This Row],[Male Employees]]+GSEmployeesByOccupationalSeries[[#This Row],[Female Employees]]</f>
        <v>3117</v>
      </c>
      <c r="C197" s="13">
        <f>GSEmployeesByOccupationalSeries[[#This Row],[Total Empl]]/$B$317</f>
        <v>2.2676314345951654E-3</v>
      </c>
      <c r="D197" s="9">
        <v>1308</v>
      </c>
      <c r="E197" s="9">
        <v>1809</v>
      </c>
      <c r="F197" s="11">
        <f>GSEmployeesByOccupationalSeries[[#This Row],[Female Employees]]/GSEmployeesByOccupationalSeries[[#This Row],[Total Empl]]</f>
        <v>0.5803657362848893</v>
      </c>
      <c r="G197" s="15">
        <f>((GSEmployeesByOccupationalSeries[[#This Row],[Male Employees]]*GSEmployeesByOccupationalSeries[[#This Row],[Male
Avg Salary]])+(E197*GSEmployeesByOccupationalSeries[[#This Row],[Female
Avg Salary]]))/GSEmployeesByOccupationalSeries[[#This Row],[Total Empl]]</f>
        <v>108438.46374523315</v>
      </c>
      <c r="H197" s="15">
        <v>107873.61667941901</v>
      </c>
      <c r="I197" s="15">
        <v>108846.87721238899</v>
      </c>
      <c r="J197" s="11">
        <f>ROUND(GSEmployeesByOccupationalSeries[[#This Row],[Female
Avg Salary]]/GSEmployeesByOccupationalSeries[[#This Row],[Male
Avg Salary]],3)</f>
        <v>1.0089999999999999</v>
      </c>
      <c r="K197" s="16">
        <f>ROUND(GSEmployeesByOccupationalSeries[[#This Row],[% 
of Total Pop]]*J197,7)</f>
        <v>2.2880000000000001E-3</v>
      </c>
    </row>
    <row r="198" spans="1:11" ht="15.6" x14ac:dyDescent="0.3">
      <c r="A198" s="6" t="s">
        <v>208</v>
      </c>
      <c r="B198" s="9">
        <f>GSEmployeesByOccupationalSeries[[#This Row],[Male Employees]]+GSEmployeesByOccupationalSeries[[#This Row],[Female Employees]]</f>
        <v>419</v>
      </c>
      <c r="C198" s="13">
        <f>GSEmployeesByOccupationalSeries[[#This Row],[Total Empl]]/$B$317</f>
        <v>3.04824373145773E-4</v>
      </c>
      <c r="D198" s="9">
        <v>51</v>
      </c>
      <c r="E198" s="9">
        <v>368</v>
      </c>
      <c r="F198" s="11">
        <f>GSEmployeesByOccupationalSeries[[#This Row],[Female Employees]]/GSEmployeesByOccupationalSeries[[#This Row],[Total Empl]]</f>
        <v>0.87828162291169454</v>
      </c>
      <c r="G198" s="15">
        <f>((GSEmployeesByOccupationalSeries[[#This Row],[Male Employees]]*GSEmployeesByOccupationalSeries[[#This Row],[Male
Avg Salary]])+(E198*GSEmployeesByOccupationalSeries[[#This Row],[Female
Avg Salary]]))/GSEmployeesByOccupationalSeries[[#This Row],[Total Empl]]</f>
        <v>93293.601431980656</v>
      </c>
      <c r="H198" s="15">
        <v>95711.313725490007</v>
      </c>
      <c r="I198" s="15">
        <v>92958.538043477995</v>
      </c>
      <c r="J198" s="11">
        <f>ROUND(GSEmployeesByOccupationalSeries[[#This Row],[Female
Avg Salary]]/GSEmployeesByOccupationalSeries[[#This Row],[Male
Avg Salary]],3)</f>
        <v>0.97099999999999997</v>
      </c>
      <c r="K198" s="16">
        <f>ROUND(GSEmployeesByOccupationalSeries[[#This Row],[% 
of Total Pop]]*J198,7)</f>
        <v>2.9599999999999998E-4</v>
      </c>
    </row>
    <row r="199" spans="1:11" ht="15.6" x14ac:dyDescent="0.3">
      <c r="A199" s="6" t="s">
        <v>209</v>
      </c>
      <c r="B199" s="9">
        <f>GSEmployeesByOccupationalSeries[[#This Row],[Male Employees]]+GSEmployeesByOccupationalSeries[[#This Row],[Female Employees]]</f>
        <v>261</v>
      </c>
      <c r="C199" s="13">
        <f>GSEmployeesByOccupationalSeries[[#This Row],[Total Empl]]/$B$317</f>
        <v>1.8987866680440752E-4</v>
      </c>
      <c r="D199" s="9">
        <v>221</v>
      </c>
      <c r="E199" s="9">
        <v>40</v>
      </c>
      <c r="F199" s="11">
        <f>GSEmployeesByOccupationalSeries[[#This Row],[Female Employees]]/GSEmployeesByOccupationalSeries[[#This Row],[Total Empl]]</f>
        <v>0.1532567049808429</v>
      </c>
      <c r="G199" s="15">
        <f>((GSEmployeesByOccupationalSeries[[#This Row],[Male Employees]]*GSEmployeesByOccupationalSeries[[#This Row],[Male
Avg Salary]])+(E199*GSEmployeesByOccupationalSeries[[#This Row],[Female
Avg Salary]]))/GSEmployeesByOccupationalSeries[[#This Row],[Total Empl]]</f>
        <v>88687.229345175816</v>
      </c>
      <c r="H199" s="15">
        <v>89162.859090908998</v>
      </c>
      <c r="I199" s="15">
        <v>86059.375</v>
      </c>
      <c r="J199" s="11">
        <f>ROUND(GSEmployeesByOccupationalSeries[[#This Row],[Female
Avg Salary]]/GSEmployeesByOccupationalSeries[[#This Row],[Male
Avg Salary]],3)</f>
        <v>0.96499999999999997</v>
      </c>
      <c r="K199" s="16">
        <f>ROUND(GSEmployeesByOccupationalSeries[[#This Row],[% 
of Total Pop]]*J199,7)</f>
        <v>1.8320000000000001E-4</v>
      </c>
    </row>
    <row r="200" spans="1:11" ht="15.6" x14ac:dyDescent="0.3">
      <c r="A200" s="6" t="s">
        <v>210</v>
      </c>
      <c r="B200" s="9">
        <f>GSEmployeesByOccupationalSeries[[#This Row],[Male Employees]]+GSEmployeesByOccupationalSeries[[#This Row],[Female Employees]]</f>
        <v>476</v>
      </c>
      <c r="C200" s="13">
        <f>GSEmployeesByOccupationalSeries[[#This Row],[Total Empl]]/$B$317</f>
        <v>3.4629212796512634E-4</v>
      </c>
      <c r="D200" s="9">
        <v>212</v>
      </c>
      <c r="E200" s="9">
        <v>264</v>
      </c>
      <c r="F200" s="11">
        <f>GSEmployeesByOccupationalSeries[[#This Row],[Female Employees]]/GSEmployeesByOccupationalSeries[[#This Row],[Total Empl]]</f>
        <v>0.55462184873949583</v>
      </c>
      <c r="G200" s="15">
        <f>((GSEmployeesByOccupationalSeries[[#This Row],[Male Employees]]*GSEmployeesByOccupationalSeries[[#This Row],[Male
Avg Salary]])+(E200*GSEmployeesByOccupationalSeries[[#This Row],[Female
Avg Salary]]))/GSEmployeesByOccupationalSeries[[#This Row],[Total Empl]]</f>
        <v>107568.62394957952</v>
      </c>
      <c r="H200" s="15">
        <v>107977.575471698</v>
      </c>
      <c r="I200" s="15">
        <v>107240.223484848</v>
      </c>
      <c r="J200" s="11">
        <f>ROUND(GSEmployeesByOccupationalSeries[[#This Row],[Female
Avg Salary]]/GSEmployeesByOccupationalSeries[[#This Row],[Male
Avg Salary]],3)</f>
        <v>0.99299999999999999</v>
      </c>
      <c r="K200" s="16">
        <f>ROUND(GSEmployeesByOccupationalSeries[[#This Row],[% 
of Total Pop]]*J200,7)</f>
        <v>3.4390000000000001E-4</v>
      </c>
    </row>
    <row r="201" spans="1:11" ht="15.6" x14ac:dyDescent="0.3">
      <c r="A201" s="6" t="s">
        <v>211</v>
      </c>
      <c r="B201" s="9">
        <f>GSEmployeesByOccupationalSeries[[#This Row],[Male Employees]]+GSEmployeesByOccupationalSeries[[#This Row],[Female Employees]]</f>
        <v>599</v>
      </c>
      <c r="C201" s="13">
        <f>GSEmployeesByOccupationalSeries[[#This Row],[Total Empl]]/$B$317</f>
        <v>4.3577517783846781E-4</v>
      </c>
      <c r="D201" s="9">
        <v>232</v>
      </c>
      <c r="E201" s="9">
        <v>367</v>
      </c>
      <c r="F201" s="11">
        <f>GSEmployeesByOccupationalSeries[[#This Row],[Female Employees]]/GSEmployeesByOccupationalSeries[[#This Row],[Total Empl]]</f>
        <v>0.61268781302170283</v>
      </c>
      <c r="G201" s="15">
        <f>((GSEmployeesByOccupationalSeries[[#This Row],[Male Employees]]*GSEmployeesByOccupationalSeries[[#This Row],[Male
Avg Salary]])+(E201*GSEmployeesByOccupationalSeries[[#This Row],[Female
Avg Salary]]))/GSEmployeesByOccupationalSeries[[#This Row],[Total Empl]]</f>
        <v>83347.272120200199</v>
      </c>
      <c r="H201" s="15">
        <v>82591.568965516999</v>
      </c>
      <c r="I201" s="15">
        <v>83824.991825613004</v>
      </c>
      <c r="J201" s="11">
        <f>ROUND(GSEmployeesByOccupationalSeries[[#This Row],[Female
Avg Salary]]/GSEmployeesByOccupationalSeries[[#This Row],[Male
Avg Salary]],3)</f>
        <v>1.0149999999999999</v>
      </c>
      <c r="K201" s="16">
        <f>ROUND(GSEmployeesByOccupationalSeries[[#This Row],[% 
of Total Pop]]*J201,7)</f>
        <v>4.4230000000000002E-4</v>
      </c>
    </row>
    <row r="202" spans="1:11" ht="15.6" x14ac:dyDescent="0.3">
      <c r="A202" s="6" t="s">
        <v>212</v>
      </c>
      <c r="B202" s="9">
        <f>GSEmployeesByOccupationalSeries[[#This Row],[Male Employees]]+GSEmployeesByOccupationalSeries[[#This Row],[Female Employees]]</f>
        <v>5497</v>
      </c>
      <c r="C202" s="13">
        <f>GSEmployeesByOccupationalSeries[[#This Row],[Total Empl]]/$B$317</f>
        <v>3.9990920744207977E-3</v>
      </c>
      <c r="D202" s="9">
        <v>2386</v>
      </c>
      <c r="E202" s="9">
        <v>3111</v>
      </c>
      <c r="F202" s="11">
        <f>GSEmployeesByOccupationalSeries[[#This Row],[Female Employees]]/GSEmployeesByOccupationalSeries[[#This Row],[Total Empl]]</f>
        <v>0.56594506094233221</v>
      </c>
      <c r="G202" s="15">
        <f>((GSEmployeesByOccupationalSeries[[#This Row],[Male Employees]]*GSEmployeesByOccupationalSeries[[#This Row],[Male
Avg Salary]])+(E202*GSEmployeesByOccupationalSeries[[#This Row],[Female
Avg Salary]]))/GSEmployeesByOccupationalSeries[[#This Row],[Total Empl]]</f>
        <v>107525.6947067883</v>
      </c>
      <c r="H202" s="15">
        <v>106436.833612741</v>
      </c>
      <c r="I202" s="15">
        <v>108360.803215434</v>
      </c>
      <c r="J202" s="11">
        <f>ROUND(GSEmployeesByOccupationalSeries[[#This Row],[Female
Avg Salary]]/GSEmployeesByOccupationalSeries[[#This Row],[Male
Avg Salary]],3)</f>
        <v>1.018</v>
      </c>
      <c r="K202" s="16">
        <f>ROUND(GSEmployeesByOccupationalSeries[[#This Row],[% 
of Total Pop]]*J202,7)</f>
        <v>4.0711000000000002E-3</v>
      </c>
    </row>
    <row r="203" spans="1:11" ht="15.6" x14ac:dyDescent="0.3">
      <c r="A203" s="6" t="s">
        <v>213</v>
      </c>
      <c r="B203" s="9">
        <f>GSEmployeesByOccupationalSeries[[#This Row],[Male Employees]]+GSEmployeesByOccupationalSeries[[#This Row],[Female Employees]]</f>
        <v>901</v>
      </c>
      <c r="C203" s="13">
        <f>GSEmployeesByOccupationalSeries[[#This Row],[Total Empl]]/$B$317</f>
        <v>6.5548152793398914E-4</v>
      </c>
      <c r="D203" s="9">
        <v>356</v>
      </c>
      <c r="E203" s="9">
        <v>545</v>
      </c>
      <c r="F203" s="11">
        <f>GSEmployeesByOccupationalSeries[[#This Row],[Female Employees]]/GSEmployeesByOccupationalSeries[[#This Row],[Total Empl]]</f>
        <v>0.60488346281908989</v>
      </c>
      <c r="G203" s="15">
        <f>((GSEmployeesByOccupationalSeries[[#This Row],[Male Employees]]*GSEmployeesByOccupationalSeries[[#This Row],[Male
Avg Salary]])+(E203*GSEmployeesByOccupationalSeries[[#This Row],[Female
Avg Salary]]))/GSEmployeesByOccupationalSeries[[#This Row],[Total Empl]]</f>
        <v>102220.84572697038</v>
      </c>
      <c r="H203" s="15">
        <v>104348.620786517</v>
      </c>
      <c r="I203" s="15">
        <v>100830.959633028</v>
      </c>
      <c r="J203" s="11">
        <f>ROUND(GSEmployeesByOccupationalSeries[[#This Row],[Female
Avg Salary]]/GSEmployeesByOccupationalSeries[[#This Row],[Male
Avg Salary]],3)</f>
        <v>0.96599999999999997</v>
      </c>
      <c r="K203" s="16">
        <f>ROUND(GSEmployeesByOccupationalSeries[[#This Row],[% 
of Total Pop]]*J203,7)</f>
        <v>6.332E-4</v>
      </c>
    </row>
    <row r="204" spans="1:11" ht="15.6" x14ac:dyDescent="0.3">
      <c r="A204" s="6" t="s">
        <v>214</v>
      </c>
      <c r="B204" s="9">
        <f>GSEmployeesByOccupationalSeries[[#This Row],[Male Employees]]+GSEmployeesByOccupationalSeries[[#This Row],[Female Employees]]</f>
        <v>293</v>
      </c>
      <c r="C204" s="13">
        <f>GSEmployeesByOccupationalSeries[[#This Row],[Total Empl]]/$B$317</f>
        <v>2.131588098608866E-4</v>
      </c>
      <c r="D204" s="9">
        <v>200</v>
      </c>
      <c r="E204" s="9">
        <v>93</v>
      </c>
      <c r="F204" s="11">
        <f>GSEmployeesByOccupationalSeries[[#This Row],[Female Employees]]/GSEmployeesByOccupationalSeries[[#This Row],[Total Empl]]</f>
        <v>0.3174061433447099</v>
      </c>
      <c r="G204" s="15">
        <f>((GSEmployeesByOccupationalSeries[[#This Row],[Male Employees]]*GSEmployeesByOccupationalSeries[[#This Row],[Male
Avg Salary]])+(E204*GSEmployeesByOccupationalSeries[[#This Row],[Female
Avg Salary]]))/GSEmployeesByOccupationalSeries[[#This Row],[Total Empl]]</f>
        <v>85590.679180887237</v>
      </c>
      <c r="H204" s="15">
        <v>85191.14</v>
      </c>
      <c r="I204" s="15">
        <v>86449.903225806003</v>
      </c>
      <c r="J204" s="11">
        <f>ROUND(GSEmployeesByOccupationalSeries[[#This Row],[Female
Avg Salary]]/GSEmployeesByOccupationalSeries[[#This Row],[Male
Avg Salary]],3)</f>
        <v>1.0149999999999999</v>
      </c>
      <c r="K204" s="16">
        <f>ROUND(GSEmployeesByOccupationalSeries[[#This Row],[% 
of Total Pop]]*J204,7)</f>
        <v>2.164E-4</v>
      </c>
    </row>
    <row r="205" spans="1:11" ht="15.6" x14ac:dyDescent="0.3">
      <c r="A205" s="6" t="s">
        <v>215</v>
      </c>
      <c r="B205" s="9">
        <f>GSEmployeesByOccupationalSeries[[#This Row],[Male Employees]]+GSEmployeesByOccupationalSeries[[#This Row],[Female Employees]]</f>
        <v>803</v>
      </c>
      <c r="C205" s="13">
        <f>GSEmployeesByOccupationalSeries[[#This Row],[Total Empl]]/$B$317</f>
        <v>5.8418608982352199E-4</v>
      </c>
      <c r="D205" s="9">
        <v>669</v>
      </c>
      <c r="E205" s="9">
        <v>134</v>
      </c>
      <c r="F205" s="11">
        <f>GSEmployeesByOccupationalSeries[[#This Row],[Female Employees]]/GSEmployeesByOccupationalSeries[[#This Row],[Total Empl]]</f>
        <v>0.16687422166874222</v>
      </c>
      <c r="G205" s="15">
        <f>((GSEmployeesByOccupationalSeries[[#This Row],[Male Employees]]*GSEmployeesByOccupationalSeries[[#This Row],[Male
Avg Salary]])+(E205*GSEmployeesByOccupationalSeries[[#This Row],[Female
Avg Salary]]))/GSEmployeesByOccupationalSeries[[#This Row],[Total Empl]]</f>
        <v>104147.90161892868</v>
      </c>
      <c r="H205" s="15">
        <v>103827.367713004</v>
      </c>
      <c r="I205" s="15">
        <v>105748.179104478</v>
      </c>
      <c r="J205" s="11">
        <f>ROUND(GSEmployeesByOccupationalSeries[[#This Row],[Female
Avg Salary]]/GSEmployeesByOccupationalSeries[[#This Row],[Male
Avg Salary]],3)</f>
        <v>1.0189999999999999</v>
      </c>
      <c r="K205" s="16">
        <f>ROUND(GSEmployeesByOccupationalSeries[[#This Row],[% 
of Total Pop]]*J205,7)</f>
        <v>5.953E-4</v>
      </c>
    </row>
    <row r="206" spans="1:11" ht="15.6" x14ac:dyDescent="0.3">
      <c r="A206" s="6" t="s">
        <v>216</v>
      </c>
      <c r="B206" s="9">
        <f>GSEmployeesByOccupationalSeries[[#This Row],[Male Employees]]+GSEmployeesByOccupationalSeries[[#This Row],[Female Employees]]</f>
        <v>971</v>
      </c>
      <c r="C206" s="13">
        <f>GSEmployeesByOccupationalSeries[[#This Row],[Total Empl]]/$B$317</f>
        <v>7.0640684087003715E-4</v>
      </c>
      <c r="D206" s="9">
        <v>328</v>
      </c>
      <c r="E206" s="9">
        <v>643</v>
      </c>
      <c r="F206" s="11">
        <f>GSEmployeesByOccupationalSeries[[#This Row],[Female Employees]]/GSEmployeesByOccupationalSeries[[#This Row],[Total Empl]]</f>
        <v>0.66220391349124619</v>
      </c>
      <c r="G206" s="15">
        <f>((GSEmployeesByOccupationalSeries[[#This Row],[Male Employees]]*GSEmployeesByOccupationalSeries[[#This Row],[Male
Avg Salary]])+(E206*GSEmployeesByOccupationalSeries[[#This Row],[Female
Avg Salary]]))/GSEmployeesByOccupationalSeries[[#This Row],[Total Empl]]</f>
        <v>110072.90937178176</v>
      </c>
      <c r="H206" s="15">
        <v>110708.74695122</v>
      </c>
      <c r="I206" s="15">
        <v>109748.562986003</v>
      </c>
      <c r="J206" s="11">
        <f>ROUND(GSEmployeesByOccupationalSeries[[#This Row],[Female
Avg Salary]]/GSEmployeesByOccupationalSeries[[#This Row],[Male
Avg Salary]],3)</f>
        <v>0.99099999999999999</v>
      </c>
      <c r="K206" s="16">
        <f>ROUND(GSEmployeesByOccupationalSeries[[#This Row],[% 
of Total Pop]]*J206,7)</f>
        <v>6.9999999999999999E-4</v>
      </c>
    </row>
    <row r="207" spans="1:11" ht="15.6" x14ac:dyDescent="0.3">
      <c r="A207" s="6" t="s">
        <v>217</v>
      </c>
      <c r="B207" s="9">
        <f>GSEmployeesByOccupationalSeries[[#This Row],[Male Employees]]+GSEmployeesByOccupationalSeries[[#This Row],[Female Employees]]</f>
        <v>729</v>
      </c>
      <c r="C207" s="13">
        <f>GSEmployeesByOccupationalSeries[[#This Row],[Total Empl]]/$B$317</f>
        <v>5.3035075900541404E-4</v>
      </c>
      <c r="D207" s="9">
        <v>290</v>
      </c>
      <c r="E207" s="9">
        <v>439</v>
      </c>
      <c r="F207" s="11">
        <f>GSEmployeesByOccupationalSeries[[#This Row],[Female Employees]]/GSEmployeesByOccupationalSeries[[#This Row],[Total Empl]]</f>
        <v>0.60219478737997256</v>
      </c>
      <c r="G207" s="15">
        <f>((GSEmployeesByOccupationalSeries[[#This Row],[Male Employees]]*GSEmployeesByOccupationalSeries[[#This Row],[Male
Avg Salary]])+(E207*GSEmployeesByOccupationalSeries[[#This Row],[Female
Avg Salary]]))/GSEmployeesByOccupationalSeries[[#This Row],[Total Empl]]</f>
        <v>99447.850480109657</v>
      </c>
      <c r="H207" s="15">
        <v>98299.334482759004</v>
      </c>
      <c r="I207" s="15">
        <v>100206.551252847</v>
      </c>
      <c r="J207" s="11">
        <f>ROUND(GSEmployeesByOccupationalSeries[[#This Row],[Female
Avg Salary]]/GSEmployeesByOccupationalSeries[[#This Row],[Male
Avg Salary]],3)</f>
        <v>1.0189999999999999</v>
      </c>
      <c r="K207" s="16">
        <f>ROUND(GSEmployeesByOccupationalSeries[[#This Row],[% 
of Total Pop]]*J207,7)</f>
        <v>5.4040000000000002E-4</v>
      </c>
    </row>
    <row r="208" spans="1:11" ht="15.6" x14ac:dyDescent="0.3">
      <c r="A208" s="6" t="s">
        <v>218</v>
      </c>
      <c r="B208" s="9">
        <f>GSEmployeesByOccupationalSeries[[#This Row],[Male Employees]]+GSEmployeesByOccupationalSeries[[#This Row],[Female Employees]]</f>
        <v>1338</v>
      </c>
      <c r="C208" s="13">
        <f>GSEmployeesByOccupationalSeries[[#This Row],[Total Empl]]/$B$317</f>
        <v>9.7340098154903164E-4</v>
      </c>
      <c r="D208" s="9">
        <v>804</v>
      </c>
      <c r="E208" s="9">
        <v>534</v>
      </c>
      <c r="F208" s="11">
        <f>GSEmployeesByOccupationalSeries[[#This Row],[Female Employees]]/GSEmployeesByOccupationalSeries[[#This Row],[Total Empl]]</f>
        <v>0.3991031390134529</v>
      </c>
      <c r="G208" s="15">
        <f>((GSEmployeesByOccupationalSeries[[#This Row],[Male Employees]]*GSEmployeesByOccupationalSeries[[#This Row],[Male
Avg Salary]])+(E208*GSEmployeesByOccupationalSeries[[#This Row],[Female
Avg Salary]]))/GSEmployeesByOccupationalSeries[[#This Row],[Total Empl]]</f>
        <v>92752.853927762961</v>
      </c>
      <c r="H208" s="15">
        <v>91554.873134327994</v>
      </c>
      <c r="I208" s="15">
        <v>94556.555347091999</v>
      </c>
      <c r="J208" s="11">
        <f>ROUND(GSEmployeesByOccupationalSeries[[#This Row],[Female
Avg Salary]]/GSEmployeesByOccupationalSeries[[#This Row],[Male
Avg Salary]],3)</f>
        <v>1.0329999999999999</v>
      </c>
      <c r="K208" s="16">
        <f>ROUND(GSEmployeesByOccupationalSeries[[#This Row],[% 
of Total Pop]]*J208,7)</f>
        <v>1.0055000000000001E-3</v>
      </c>
    </row>
    <row r="209" spans="1:11" ht="15.6" x14ac:dyDescent="0.3">
      <c r="A209" s="6" t="s">
        <v>219</v>
      </c>
      <c r="B209" s="9">
        <f>GSEmployeesByOccupationalSeries[[#This Row],[Male Employees]]+GSEmployeesByOccupationalSeries[[#This Row],[Female Employees]]</f>
        <v>21658</v>
      </c>
      <c r="C209" s="13">
        <f>GSEmployeesByOccupationalSeries[[#This Row],[Total Empl]]/$B$317</f>
        <v>1.5756291822413247E-2</v>
      </c>
      <c r="D209" s="9">
        <v>10883</v>
      </c>
      <c r="E209" s="9">
        <v>10775</v>
      </c>
      <c r="F209" s="11">
        <f>GSEmployeesByOccupationalSeries[[#This Row],[Female Employees]]/GSEmployeesByOccupationalSeries[[#This Row],[Total Empl]]</f>
        <v>0.49750669498568656</v>
      </c>
      <c r="G209" s="15">
        <f>((GSEmployeesByOccupationalSeries[[#This Row],[Male Employees]]*GSEmployeesByOccupationalSeries[[#This Row],[Male
Avg Salary]])+(E209*GSEmployeesByOccupationalSeries[[#This Row],[Female
Avg Salary]]))/GSEmployeesByOccupationalSeries[[#This Row],[Total Empl]]</f>
        <v>98817.81273873568</v>
      </c>
      <c r="H209" s="15">
        <v>103097.451153387</v>
      </c>
      <c r="I209" s="15">
        <v>94495.278644382997</v>
      </c>
      <c r="J209" s="11">
        <f>ROUND(GSEmployeesByOccupationalSeries[[#This Row],[Female
Avg Salary]]/GSEmployeesByOccupationalSeries[[#This Row],[Male
Avg Salary]],3)</f>
        <v>0.91700000000000004</v>
      </c>
      <c r="K209" s="16">
        <f>ROUND(GSEmployeesByOccupationalSeries[[#This Row],[% 
of Total Pop]]*J209,7)</f>
        <v>1.44485E-2</v>
      </c>
    </row>
    <row r="210" spans="1:11" ht="15.6" x14ac:dyDescent="0.3">
      <c r="A210" s="6" t="s">
        <v>220</v>
      </c>
      <c r="B210" s="9">
        <f>GSEmployeesByOccupationalSeries[[#This Row],[Male Employees]]+GSEmployeesByOccupationalSeries[[#This Row],[Female Employees]]</f>
        <v>32927</v>
      </c>
      <c r="C210" s="13">
        <f>GSEmployeesByOccupationalSeries[[#This Row],[Total Empl]]/$B$317</f>
        <v>2.3954539700646461E-2</v>
      </c>
      <c r="D210" s="9">
        <v>14950</v>
      </c>
      <c r="E210" s="9">
        <v>17977</v>
      </c>
      <c r="F210" s="11">
        <f>GSEmployeesByOccupationalSeries[[#This Row],[Female Employees]]/GSEmployeesByOccupationalSeries[[#This Row],[Total Empl]]</f>
        <v>0.54596531721687369</v>
      </c>
      <c r="G210" s="15">
        <f>((GSEmployeesByOccupationalSeries[[#This Row],[Male Employees]]*GSEmployeesByOccupationalSeries[[#This Row],[Male
Avg Salary]])+(E210*GSEmployeesByOccupationalSeries[[#This Row],[Female
Avg Salary]]))/GSEmployeesByOccupationalSeries[[#This Row],[Total Empl]]</f>
        <v>100493.30892127179</v>
      </c>
      <c r="H210" s="15">
        <v>100656.770409529</v>
      </c>
      <c r="I210" s="15">
        <v>100357.37137610601</v>
      </c>
      <c r="J210" s="11">
        <f>ROUND(GSEmployeesByOccupationalSeries[[#This Row],[Female
Avg Salary]]/GSEmployeesByOccupationalSeries[[#This Row],[Male
Avg Salary]],3)</f>
        <v>0.997</v>
      </c>
      <c r="K210" s="16">
        <f>ROUND(GSEmployeesByOccupationalSeries[[#This Row],[% 
of Total Pop]]*J210,7)</f>
        <v>2.38827E-2</v>
      </c>
    </row>
    <row r="211" spans="1:11" ht="15.6" x14ac:dyDescent="0.3">
      <c r="A211" s="6" t="s">
        <v>221</v>
      </c>
      <c r="B211" s="9">
        <f>GSEmployeesByOccupationalSeries[[#This Row],[Male Employees]]+GSEmployeesByOccupationalSeries[[#This Row],[Female Employees]]</f>
        <v>340</v>
      </c>
      <c r="C211" s="13">
        <f>GSEmployeesByOccupationalSeries[[#This Row],[Total Empl]]/$B$317</f>
        <v>2.4735151997509026E-4</v>
      </c>
      <c r="D211" s="9">
        <v>208</v>
      </c>
      <c r="E211" s="9">
        <v>132</v>
      </c>
      <c r="F211" s="11">
        <f>GSEmployeesByOccupationalSeries[[#This Row],[Female Employees]]/GSEmployeesByOccupationalSeries[[#This Row],[Total Empl]]</f>
        <v>0.38823529411764707</v>
      </c>
      <c r="G211" s="15">
        <f>((GSEmployeesByOccupationalSeries[[#This Row],[Male Employees]]*GSEmployeesByOccupationalSeries[[#This Row],[Male
Avg Salary]])+(E211*GSEmployeesByOccupationalSeries[[#This Row],[Female
Avg Salary]]))/GSEmployeesByOccupationalSeries[[#This Row],[Total Empl]]</f>
        <v>92502.952941176423</v>
      </c>
      <c r="H211" s="15">
        <v>93341.980769230999</v>
      </c>
      <c r="I211" s="15">
        <v>91180.848484848</v>
      </c>
      <c r="J211" s="11">
        <f>ROUND(GSEmployeesByOccupationalSeries[[#This Row],[Female
Avg Salary]]/GSEmployeesByOccupationalSeries[[#This Row],[Male
Avg Salary]],3)</f>
        <v>0.97699999999999998</v>
      </c>
      <c r="K211" s="16">
        <f>ROUND(GSEmployeesByOccupationalSeries[[#This Row],[% 
of Total Pop]]*J211,7)</f>
        <v>2.4169999999999999E-4</v>
      </c>
    </row>
    <row r="212" spans="1:11" ht="15.6" x14ac:dyDescent="0.3">
      <c r="A212" s="6" t="s">
        <v>222</v>
      </c>
      <c r="B212" s="9">
        <f>GSEmployeesByOccupationalSeries[[#This Row],[Male Employees]]+GSEmployeesByOccupationalSeries[[#This Row],[Female Employees]]</f>
        <v>605</v>
      </c>
      <c r="C212" s="13">
        <f>GSEmployeesByOccupationalSeries[[#This Row],[Total Empl]]/$B$317</f>
        <v>4.4014020466155766E-4</v>
      </c>
      <c r="D212" s="9">
        <v>428</v>
      </c>
      <c r="E212" s="9">
        <v>177</v>
      </c>
      <c r="F212" s="11">
        <f>GSEmployeesByOccupationalSeries[[#This Row],[Female Employees]]/GSEmployeesByOccupationalSeries[[#This Row],[Total Empl]]</f>
        <v>0.29256198347107437</v>
      </c>
      <c r="G212" s="15">
        <f>((GSEmployeesByOccupationalSeries[[#This Row],[Male Employees]]*GSEmployeesByOccupationalSeries[[#This Row],[Male
Avg Salary]])+(E212*GSEmployeesByOccupationalSeries[[#This Row],[Female
Avg Salary]]))/GSEmployeesByOccupationalSeries[[#This Row],[Total Empl]]</f>
        <v>88036.814067006388</v>
      </c>
      <c r="H212" s="15">
        <v>86606.510538642004</v>
      </c>
      <c r="I212" s="15">
        <v>91495.401129944003</v>
      </c>
      <c r="J212" s="11">
        <f>ROUND(GSEmployeesByOccupationalSeries[[#This Row],[Female
Avg Salary]]/GSEmployeesByOccupationalSeries[[#This Row],[Male
Avg Salary]],3)</f>
        <v>1.056</v>
      </c>
      <c r="K212" s="16">
        <f>ROUND(GSEmployeesByOccupationalSeries[[#This Row],[% 
of Total Pop]]*J212,7)</f>
        <v>4.6480000000000002E-4</v>
      </c>
    </row>
    <row r="213" spans="1:11" ht="15.6" x14ac:dyDescent="0.3">
      <c r="A213" s="6" t="s">
        <v>223</v>
      </c>
      <c r="B213" s="9">
        <f>GSEmployeesByOccupationalSeries[[#This Row],[Male Employees]]+GSEmployeesByOccupationalSeries[[#This Row],[Female Employees]]</f>
        <v>2918</v>
      </c>
      <c r="C213" s="13">
        <f>GSEmployeesByOccupationalSeries[[#This Row],[Total Empl]]/$B$317</f>
        <v>2.1228580449626864E-3</v>
      </c>
      <c r="D213" s="9">
        <v>1225</v>
      </c>
      <c r="E213" s="9">
        <v>1693</v>
      </c>
      <c r="F213" s="11">
        <f>GSEmployeesByOccupationalSeries[[#This Row],[Female Employees]]/GSEmployeesByOccupationalSeries[[#This Row],[Total Empl]]</f>
        <v>0.58019191226867717</v>
      </c>
      <c r="G213" s="15">
        <f>((GSEmployeesByOccupationalSeries[[#This Row],[Male Employees]]*GSEmployeesByOccupationalSeries[[#This Row],[Male
Avg Salary]])+(E213*GSEmployeesByOccupationalSeries[[#This Row],[Female
Avg Salary]]))/GSEmployeesByOccupationalSeries[[#This Row],[Total Empl]]</f>
        <v>53921.063408075475</v>
      </c>
      <c r="H213" s="15">
        <v>52552.001639344002</v>
      </c>
      <c r="I213" s="15">
        <v>54911.672189349003</v>
      </c>
      <c r="J213" s="11">
        <f>ROUND(GSEmployeesByOccupationalSeries[[#This Row],[Female
Avg Salary]]/GSEmployeesByOccupationalSeries[[#This Row],[Male
Avg Salary]],3)</f>
        <v>1.0449999999999999</v>
      </c>
      <c r="K213" s="16">
        <f>ROUND(GSEmployeesByOccupationalSeries[[#This Row],[% 
of Total Pop]]*J213,7)</f>
        <v>2.2184000000000001E-3</v>
      </c>
    </row>
    <row r="214" spans="1:11" ht="15.6" x14ac:dyDescent="0.3">
      <c r="A214" s="6" t="s">
        <v>224</v>
      </c>
      <c r="B214" s="9">
        <f>GSEmployeesByOccupationalSeries[[#This Row],[Male Employees]]+GSEmployeesByOccupationalSeries[[#This Row],[Female Employees]]</f>
        <v>840</v>
      </c>
      <c r="C214" s="13">
        <f>GSEmployeesByOccupationalSeries[[#This Row],[Total Empl]]/$B$317</f>
        <v>6.1110375523257591E-4</v>
      </c>
      <c r="D214" s="9">
        <v>286</v>
      </c>
      <c r="E214" s="9">
        <v>554</v>
      </c>
      <c r="F214" s="11">
        <f>GSEmployeesByOccupationalSeries[[#This Row],[Female Employees]]/GSEmployeesByOccupationalSeries[[#This Row],[Total Empl]]</f>
        <v>0.65952380952380951</v>
      </c>
      <c r="G214" s="15">
        <f>((GSEmployeesByOccupationalSeries[[#This Row],[Male Employees]]*GSEmployeesByOccupationalSeries[[#This Row],[Male
Avg Salary]])+(E214*GSEmployeesByOccupationalSeries[[#This Row],[Female
Avg Salary]]))/GSEmployeesByOccupationalSeries[[#This Row],[Total Empl]]</f>
        <v>53889.610714285955</v>
      </c>
      <c r="H214" s="15">
        <v>52200.090909090999</v>
      </c>
      <c r="I214" s="15">
        <v>54761.817689531003</v>
      </c>
      <c r="J214" s="11">
        <f>ROUND(GSEmployeesByOccupationalSeries[[#This Row],[Female
Avg Salary]]/GSEmployeesByOccupationalSeries[[#This Row],[Male
Avg Salary]],3)</f>
        <v>1.0489999999999999</v>
      </c>
      <c r="K214" s="16">
        <f>ROUND(GSEmployeesByOccupationalSeries[[#This Row],[% 
of Total Pop]]*J214,7)</f>
        <v>6.4099999999999997E-4</v>
      </c>
    </row>
    <row r="215" spans="1:11" ht="15.6" x14ac:dyDescent="0.3">
      <c r="A215" s="6" t="s">
        <v>225</v>
      </c>
      <c r="B215" s="9">
        <f>GSEmployeesByOccupationalSeries[[#This Row],[Male Employees]]+GSEmployeesByOccupationalSeries[[#This Row],[Female Employees]]</f>
        <v>2746</v>
      </c>
      <c r="C215" s="13">
        <f>GSEmployeesByOccupationalSeries[[#This Row],[Total Empl]]/$B$317</f>
        <v>1.9977272760341113E-3</v>
      </c>
      <c r="D215" s="9">
        <v>793</v>
      </c>
      <c r="E215" s="9">
        <v>1953</v>
      </c>
      <c r="F215" s="11">
        <f>GSEmployeesByOccupationalSeries[[#This Row],[Female Employees]]/GSEmployeesByOccupationalSeries[[#This Row],[Total Empl]]</f>
        <v>0.71121631463947566</v>
      </c>
      <c r="G215" s="15">
        <f>((GSEmployeesByOccupationalSeries[[#This Row],[Male Employees]]*GSEmployeesByOccupationalSeries[[#This Row],[Male
Avg Salary]])+(E215*GSEmployeesByOccupationalSeries[[#This Row],[Female
Avg Salary]]))/GSEmployeesByOccupationalSeries[[#This Row],[Total Empl]]</f>
        <v>111408.14493809192</v>
      </c>
      <c r="H215" s="15">
        <v>111846.01134930601</v>
      </c>
      <c r="I215" s="15">
        <v>111230.352790579</v>
      </c>
      <c r="J215" s="11">
        <f>ROUND(GSEmployeesByOccupationalSeries[[#This Row],[Female
Avg Salary]]/GSEmployeesByOccupationalSeries[[#This Row],[Male
Avg Salary]],3)</f>
        <v>0.99399999999999999</v>
      </c>
      <c r="K215" s="16">
        <f>ROUND(GSEmployeesByOccupationalSeries[[#This Row],[% 
of Total Pop]]*J215,7)</f>
        <v>1.9857E-3</v>
      </c>
    </row>
    <row r="216" spans="1:11" ht="15.6" x14ac:dyDescent="0.3">
      <c r="A216" s="6" t="s">
        <v>226</v>
      </c>
      <c r="B216" s="9">
        <f>GSEmployeesByOccupationalSeries[[#This Row],[Male Employees]]+GSEmployeesByOccupationalSeries[[#This Row],[Female Employees]]</f>
        <v>474</v>
      </c>
      <c r="C216" s="13">
        <f>GSEmployeesByOccupationalSeries[[#This Row],[Total Empl]]/$B$317</f>
        <v>3.4483711902409642E-4</v>
      </c>
      <c r="D216" s="9">
        <v>217</v>
      </c>
      <c r="E216" s="9">
        <v>257</v>
      </c>
      <c r="F216" s="11">
        <f>GSEmployeesByOccupationalSeries[[#This Row],[Female Employees]]/GSEmployeesByOccupationalSeries[[#This Row],[Total Empl]]</f>
        <v>0.54219409282700426</v>
      </c>
      <c r="G216" s="15">
        <f>((GSEmployeesByOccupationalSeries[[#This Row],[Male Employees]]*GSEmployeesByOccupationalSeries[[#This Row],[Male
Avg Salary]])+(E216*GSEmployeesByOccupationalSeries[[#This Row],[Female
Avg Salary]]))/GSEmployeesByOccupationalSeries[[#This Row],[Total Empl]]</f>
        <v>113399.50421940919</v>
      </c>
      <c r="H216" s="15">
        <v>115578.46543778801</v>
      </c>
      <c r="I216" s="15">
        <v>111559.680933852</v>
      </c>
      <c r="J216" s="11">
        <f>ROUND(GSEmployeesByOccupationalSeries[[#This Row],[Female
Avg Salary]]/GSEmployeesByOccupationalSeries[[#This Row],[Male
Avg Salary]],3)</f>
        <v>0.96499999999999997</v>
      </c>
      <c r="K216" s="16">
        <f>ROUND(GSEmployeesByOccupationalSeries[[#This Row],[% 
of Total Pop]]*J216,7)</f>
        <v>3.3280000000000001E-4</v>
      </c>
    </row>
    <row r="217" spans="1:11" ht="15.6" x14ac:dyDescent="0.3">
      <c r="A217" s="6" t="s">
        <v>227</v>
      </c>
      <c r="B217" s="9">
        <f>GSEmployeesByOccupationalSeries[[#This Row],[Male Employees]]+GSEmployeesByOccupationalSeries[[#This Row],[Female Employees]]</f>
        <v>698</v>
      </c>
      <c r="C217" s="13">
        <f>GSEmployeesByOccupationalSeries[[#This Row],[Total Empl]]/$B$317</f>
        <v>5.0779812041944997E-4</v>
      </c>
      <c r="D217" s="9">
        <v>343</v>
      </c>
      <c r="E217" s="9">
        <v>355</v>
      </c>
      <c r="F217" s="11">
        <f>GSEmployeesByOccupationalSeries[[#This Row],[Female Employees]]/GSEmployeesByOccupationalSeries[[#This Row],[Total Empl]]</f>
        <v>0.50859598853868193</v>
      </c>
      <c r="G217" s="15">
        <f>((GSEmployeesByOccupationalSeries[[#This Row],[Male Employees]]*GSEmployeesByOccupationalSeries[[#This Row],[Male
Avg Salary]])+(E217*GSEmployeesByOccupationalSeries[[#This Row],[Female
Avg Salary]]))/GSEmployeesByOccupationalSeries[[#This Row],[Total Empl]]</f>
        <v>126788.72241491967</v>
      </c>
      <c r="H217" s="15">
        <v>126538.245614035</v>
      </c>
      <c r="I217" s="15">
        <v>127030.732394366</v>
      </c>
      <c r="J217" s="11">
        <f>ROUND(GSEmployeesByOccupationalSeries[[#This Row],[Female
Avg Salary]]/GSEmployeesByOccupationalSeries[[#This Row],[Male
Avg Salary]],3)</f>
        <v>1.004</v>
      </c>
      <c r="K217" s="16">
        <f>ROUND(GSEmployeesByOccupationalSeries[[#This Row],[% 
of Total Pop]]*J217,7)</f>
        <v>5.0980000000000003E-4</v>
      </c>
    </row>
    <row r="218" spans="1:11" ht="15.6" x14ac:dyDescent="0.3">
      <c r="A218" s="6" t="s">
        <v>228</v>
      </c>
      <c r="B218" s="9">
        <f>GSEmployeesByOccupationalSeries[[#This Row],[Male Employees]]+GSEmployeesByOccupationalSeries[[#This Row],[Female Employees]]</f>
        <v>1189</v>
      </c>
      <c r="C218" s="13">
        <f>GSEmployeesByOccupationalSeries[[#This Row],[Total Empl]]/$B$317</f>
        <v>8.6500281544230095E-4</v>
      </c>
      <c r="D218" s="9">
        <v>658</v>
      </c>
      <c r="E218" s="9">
        <v>531</v>
      </c>
      <c r="F218" s="11">
        <f>GSEmployeesByOccupationalSeries[[#This Row],[Female Employees]]/GSEmployeesByOccupationalSeries[[#This Row],[Total Empl]]</f>
        <v>0.44659377628259039</v>
      </c>
      <c r="G218" s="15">
        <f>((GSEmployeesByOccupationalSeries[[#This Row],[Male Employees]]*GSEmployeesByOccupationalSeries[[#This Row],[Male
Avg Salary]])+(E218*GSEmployeesByOccupationalSeries[[#This Row],[Female
Avg Salary]]))/GSEmployeesByOccupationalSeries[[#This Row],[Total Empl]]</f>
        <v>74820.526770638506</v>
      </c>
      <c r="H218" s="15">
        <v>75502.330289193007</v>
      </c>
      <c r="I218" s="15">
        <v>73975.655367232001</v>
      </c>
      <c r="J218" s="11">
        <f>ROUND(GSEmployeesByOccupationalSeries[[#This Row],[Female
Avg Salary]]/GSEmployeesByOccupationalSeries[[#This Row],[Male
Avg Salary]],3)</f>
        <v>0.98</v>
      </c>
      <c r="K218" s="16">
        <f>ROUND(GSEmployeesByOccupationalSeries[[#This Row],[% 
of Total Pop]]*J218,7)</f>
        <v>8.4769999999999995E-4</v>
      </c>
    </row>
    <row r="219" spans="1:11" ht="15.6" x14ac:dyDescent="0.3">
      <c r="A219" s="6" t="s">
        <v>229</v>
      </c>
      <c r="B219" s="9">
        <f>GSEmployeesByOccupationalSeries[[#This Row],[Male Employees]]+GSEmployeesByOccupationalSeries[[#This Row],[Female Employees]]</f>
        <v>344</v>
      </c>
      <c r="C219" s="13">
        <f>GSEmployeesByOccupationalSeries[[#This Row],[Total Empl]]/$B$317</f>
        <v>2.5026153785715014E-4</v>
      </c>
      <c r="D219" s="9">
        <v>117</v>
      </c>
      <c r="E219" s="9">
        <v>227</v>
      </c>
      <c r="F219" s="11">
        <f>GSEmployeesByOccupationalSeries[[#This Row],[Female Employees]]/GSEmployeesByOccupationalSeries[[#This Row],[Total Empl]]</f>
        <v>0.65988372093023251</v>
      </c>
      <c r="G219" s="15">
        <f>((GSEmployeesByOccupationalSeries[[#This Row],[Male Employees]]*GSEmployeesByOccupationalSeries[[#This Row],[Male
Avg Salary]])+(E219*GSEmployeesByOccupationalSeries[[#This Row],[Female
Avg Salary]]))/GSEmployeesByOccupationalSeries[[#This Row],[Total Empl]]</f>
        <v>101342.98837209334</v>
      </c>
      <c r="H219" s="15">
        <v>107086.102564103</v>
      </c>
      <c r="I219" s="15">
        <v>98382.881057268998</v>
      </c>
      <c r="J219" s="11">
        <f>ROUND(GSEmployeesByOccupationalSeries[[#This Row],[Female
Avg Salary]]/GSEmployeesByOccupationalSeries[[#This Row],[Male
Avg Salary]],3)</f>
        <v>0.91900000000000004</v>
      </c>
      <c r="K219" s="16">
        <f>ROUND(GSEmployeesByOccupationalSeries[[#This Row],[% 
of Total Pop]]*J219,7)</f>
        <v>2.3000000000000001E-4</v>
      </c>
    </row>
    <row r="220" spans="1:11" ht="15.6" x14ac:dyDescent="0.3">
      <c r="A220" s="6" t="s">
        <v>230</v>
      </c>
      <c r="B220" s="9">
        <f>GSEmployeesByOccupationalSeries[[#This Row],[Male Employees]]+GSEmployeesByOccupationalSeries[[#This Row],[Female Employees]]</f>
        <v>515</v>
      </c>
      <c r="C220" s="13">
        <f>GSEmployeesByOccupationalSeries[[#This Row],[Total Empl]]/$B$317</f>
        <v>3.7466480231521023E-4</v>
      </c>
      <c r="D220" s="9">
        <v>276</v>
      </c>
      <c r="E220" s="9">
        <v>239</v>
      </c>
      <c r="F220" s="11">
        <f>GSEmployeesByOccupationalSeries[[#This Row],[Female Employees]]/GSEmployeesByOccupationalSeries[[#This Row],[Total Empl]]</f>
        <v>0.4640776699029126</v>
      </c>
      <c r="G220" s="15">
        <f>((GSEmployeesByOccupationalSeries[[#This Row],[Male Employees]]*GSEmployeesByOccupationalSeries[[#This Row],[Male
Avg Salary]])+(E220*GSEmployeesByOccupationalSeries[[#This Row],[Female
Avg Salary]]))/GSEmployeesByOccupationalSeries[[#This Row],[Total Empl]]</f>
        <v>108118.14368932007</v>
      </c>
      <c r="H220" s="15">
        <v>110433.985507246</v>
      </c>
      <c r="I220" s="15">
        <v>105443.78242677799</v>
      </c>
      <c r="J220" s="11">
        <f>ROUND(GSEmployeesByOccupationalSeries[[#This Row],[Female
Avg Salary]]/GSEmployeesByOccupationalSeries[[#This Row],[Male
Avg Salary]],3)</f>
        <v>0.95499999999999996</v>
      </c>
      <c r="K220" s="16">
        <f>ROUND(GSEmployeesByOccupationalSeries[[#This Row],[% 
of Total Pop]]*J220,7)</f>
        <v>3.5780000000000002E-4</v>
      </c>
    </row>
    <row r="221" spans="1:11" ht="15.6" x14ac:dyDescent="0.3">
      <c r="A221" s="6" t="s">
        <v>231</v>
      </c>
      <c r="B221" s="9">
        <f>GSEmployeesByOccupationalSeries[[#This Row],[Male Employees]]+GSEmployeesByOccupationalSeries[[#This Row],[Female Employees]]</f>
        <v>144</v>
      </c>
      <c r="C221" s="13">
        <f>GSEmployeesByOccupationalSeries[[#This Row],[Total Empl]]/$B$317</f>
        <v>1.0476064375415586E-4</v>
      </c>
      <c r="D221" s="9">
        <v>81</v>
      </c>
      <c r="E221" s="9">
        <v>63</v>
      </c>
      <c r="F221" s="11">
        <f>GSEmployeesByOccupationalSeries[[#This Row],[Female Employees]]/GSEmployeesByOccupationalSeries[[#This Row],[Total Empl]]</f>
        <v>0.4375</v>
      </c>
      <c r="G221" s="15">
        <f>((GSEmployeesByOccupationalSeries[[#This Row],[Male Employees]]*GSEmployeesByOccupationalSeries[[#This Row],[Male
Avg Salary]])+(E221*GSEmployeesByOccupationalSeries[[#This Row],[Female
Avg Salary]]))/GSEmployeesByOccupationalSeries[[#This Row],[Total Empl]]</f>
        <v>88557.958333333489</v>
      </c>
      <c r="H221" s="15">
        <v>90148.049382715995</v>
      </c>
      <c r="I221" s="15">
        <v>86513.555555555999</v>
      </c>
      <c r="J221" s="11">
        <f>ROUND(GSEmployeesByOccupationalSeries[[#This Row],[Female
Avg Salary]]/GSEmployeesByOccupationalSeries[[#This Row],[Male
Avg Salary]],3)</f>
        <v>0.96</v>
      </c>
      <c r="K221" s="16">
        <f>ROUND(GSEmployeesByOccupationalSeries[[#This Row],[% 
of Total Pop]]*J221,7)</f>
        <v>1.0060000000000001E-4</v>
      </c>
    </row>
    <row r="222" spans="1:11" ht="15.6" x14ac:dyDescent="0.3">
      <c r="A222" s="6" t="s">
        <v>232</v>
      </c>
      <c r="B222" s="9">
        <f>GSEmployeesByOccupationalSeries[[#This Row],[Male Employees]]+GSEmployeesByOccupationalSeries[[#This Row],[Female Employees]]</f>
        <v>962</v>
      </c>
      <c r="C222" s="13">
        <f>GSEmployeesByOccupationalSeries[[#This Row],[Total Empl]]/$B$317</f>
        <v>6.9985930063540236E-4</v>
      </c>
      <c r="D222" s="9">
        <v>723</v>
      </c>
      <c r="E222" s="9">
        <v>239</v>
      </c>
      <c r="F222" s="11">
        <f>GSEmployeesByOccupationalSeries[[#This Row],[Female Employees]]/GSEmployeesByOccupationalSeries[[#This Row],[Total Empl]]</f>
        <v>0.24844074844074845</v>
      </c>
      <c r="G222" s="15">
        <f>((GSEmployeesByOccupationalSeries[[#This Row],[Male Employees]]*GSEmployeesByOccupationalSeries[[#This Row],[Male
Avg Salary]])+(E222*GSEmployeesByOccupationalSeries[[#This Row],[Female
Avg Salary]]))/GSEmployeesByOccupationalSeries[[#This Row],[Total Empl]]</f>
        <v>91860.056133056467</v>
      </c>
      <c r="H222" s="15">
        <v>93263.769017981002</v>
      </c>
      <c r="I222" s="15">
        <v>87613.677824268001</v>
      </c>
      <c r="J222" s="11">
        <f>ROUND(GSEmployeesByOccupationalSeries[[#This Row],[Female
Avg Salary]]/GSEmployeesByOccupationalSeries[[#This Row],[Male
Avg Salary]],3)</f>
        <v>0.93899999999999995</v>
      </c>
      <c r="K222" s="16">
        <f>ROUND(GSEmployeesByOccupationalSeries[[#This Row],[% 
of Total Pop]]*J222,7)</f>
        <v>6.5720000000000004E-4</v>
      </c>
    </row>
    <row r="223" spans="1:11" ht="15.6" x14ac:dyDescent="0.3">
      <c r="A223" s="6" t="s">
        <v>233</v>
      </c>
      <c r="B223" s="9">
        <f>GSEmployeesByOccupationalSeries[[#This Row],[Male Employees]]+GSEmployeesByOccupationalSeries[[#This Row],[Female Employees]]</f>
        <v>5102</v>
      </c>
      <c r="C223" s="13">
        <f>GSEmployeesByOccupationalSeries[[#This Row],[Total Empl]]/$B$317</f>
        <v>3.7117278085673838E-3</v>
      </c>
      <c r="D223" s="9">
        <v>3676</v>
      </c>
      <c r="E223" s="9">
        <v>1426</v>
      </c>
      <c r="F223" s="11">
        <f>GSEmployeesByOccupationalSeries[[#This Row],[Female Employees]]/GSEmployeesByOccupationalSeries[[#This Row],[Total Empl]]</f>
        <v>0.27949823598588791</v>
      </c>
      <c r="G223" s="15">
        <f>((GSEmployeesByOccupationalSeries[[#This Row],[Male Employees]]*GSEmployeesByOccupationalSeries[[#This Row],[Male
Avg Salary]])+(E223*GSEmployeesByOccupationalSeries[[#This Row],[Female
Avg Salary]]))/GSEmployeesByOccupationalSeries[[#This Row],[Total Empl]]</f>
        <v>72622.850560343199</v>
      </c>
      <c r="H223" s="15">
        <v>74590.186938775994</v>
      </c>
      <c r="I223" s="15">
        <v>67551.371929825007</v>
      </c>
      <c r="J223" s="11">
        <f>ROUND(GSEmployeesByOccupationalSeries[[#This Row],[Female
Avg Salary]]/GSEmployeesByOccupationalSeries[[#This Row],[Male
Avg Salary]],3)</f>
        <v>0.90600000000000003</v>
      </c>
      <c r="K223" s="16">
        <f>ROUND(GSEmployeesByOccupationalSeries[[#This Row],[% 
of Total Pop]]*J223,7)</f>
        <v>3.3628E-3</v>
      </c>
    </row>
    <row r="224" spans="1:11" ht="15.6" x14ac:dyDescent="0.3">
      <c r="A224" s="6" t="s">
        <v>234</v>
      </c>
      <c r="B224" s="9">
        <f>GSEmployeesByOccupationalSeries[[#This Row],[Male Employees]]+GSEmployeesByOccupationalSeries[[#This Row],[Female Employees]]</f>
        <v>706</v>
      </c>
      <c r="C224" s="13">
        <f>GSEmployeesByOccupationalSeries[[#This Row],[Total Empl]]/$B$317</f>
        <v>5.1361815618356974E-4</v>
      </c>
      <c r="D224" s="9">
        <v>381</v>
      </c>
      <c r="E224" s="9">
        <v>325</v>
      </c>
      <c r="F224" s="11">
        <f>GSEmployeesByOccupationalSeries[[#This Row],[Female Employees]]/GSEmployeesByOccupationalSeries[[#This Row],[Total Empl]]</f>
        <v>0.46033994334277623</v>
      </c>
      <c r="G224" s="15">
        <f>((GSEmployeesByOccupationalSeries[[#This Row],[Male Employees]]*GSEmployeesByOccupationalSeries[[#This Row],[Male
Avg Salary]])+(E224*GSEmployeesByOccupationalSeries[[#This Row],[Female
Avg Salary]]))/GSEmployeesByOccupationalSeries[[#This Row],[Total Empl]]</f>
        <v>122027.36753391934</v>
      </c>
      <c r="H224" s="15">
        <v>125987.478947368</v>
      </c>
      <c r="I224" s="15">
        <v>117384.898461538</v>
      </c>
      <c r="J224" s="11">
        <f>ROUND(GSEmployeesByOccupationalSeries[[#This Row],[Female
Avg Salary]]/GSEmployeesByOccupationalSeries[[#This Row],[Male
Avg Salary]],3)</f>
        <v>0.93200000000000005</v>
      </c>
      <c r="K224" s="16">
        <f>ROUND(GSEmployeesByOccupationalSeries[[#This Row],[% 
of Total Pop]]*J224,7)</f>
        <v>4.7869999999999998E-4</v>
      </c>
    </row>
    <row r="225" spans="1:11" ht="15.6" x14ac:dyDescent="0.3">
      <c r="A225" s="6" t="s">
        <v>235</v>
      </c>
      <c r="B225" s="9">
        <f>GSEmployeesByOccupationalSeries[[#This Row],[Male Employees]]+GSEmployeesByOccupationalSeries[[#This Row],[Female Employees]]</f>
        <v>3964</v>
      </c>
      <c r="C225" s="13">
        <f>GSEmployeesByOccupationalSeries[[#This Row],[Total Empl]]/$B$317</f>
        <v>2.8838277211213465E-3</v>
      </c>
      <c r="D225" s="9">
        <v>1562</v>
      </c>
      <c r="E225" s="9">
        <v>2402</v>
      </c>
      <c r="F225" s="11">
        <f>GSEmployeesByOccupationalSeries[[#This Row],[Female Employees]]/GSEmployeesByOccupationalSeries[[#This Row],[Total Empl]]</f>
        <v>0.60595358224016149</v>
      </c>
      <c r="G225" s="15">
        <f>((GSEmployeesByOccupationalSeries[[#This Row],[Male Employees]]*GSEmployeesByOccupationalSeries[[#This Row],[Male
Avg Salary]])+(E225*GSEmployeesByOccupationalSeries[[#This Row],[Female
Avg Salary]]))/GSEmployeesByOccupationalSeries[[#This Row],[Total Empl]]</f>
        <v>85641.273350287578</v>
      </c>
      <c r="H225" s="15">
        <v>90584.560538117003</v>
      </c>
      <c r="I225" s="15">
        <v>82426.696086594995</v>
      </c>
      <c r="J225" s="11">
        <f>ROUND(GSEmployeesByOccupationalSeries[[#This Row],[Female
Avg Salary]]/GSEmployeesByOccupationalSeries[[#This Row],[Male
Avg Salary]],3)</f>
        <v>0.91</v>
      </c>
      <c r="K225" s="16">
        <f>ROUND(GSEmployeesByOccupationalSeries[[#This Row],[% 
of Total Pop]]*J225,7)</f>
        <v>2.6243E-3</v>
      </c>
    </row>
    <row r="226" spans="1:11" ht="15.6" x14ac:dyDescent="0.3">
      <c r="A226" s="6" t="s">
        <v>236</v>
      </c>
      <c r="B226" s="9">
        <f>GSEmployeesByOccupationalSeries[[#This Row],[Male Employees]]+GSEmployeesByOccupationalSeries[[#This Row],[Female Employees]]</f>
        <v>2482</v>
      </c>
      <c r="C226" s="13">
        <f>GSEmployeesByOccupationalSeries[[#This Row],[Total Empl]]/$B$317</f>
        <v>1.8056660958181588E-3</v>
      </c>
      <c r="D226" s="9">
        <v>1100</v>
      </c>
      <c r="E226" s="9">
        <v>1382</v>
      </c>
      <c r="F226" s="11">
        <f>GSEmployeesByOccupationalSeries[[#This Row],[Female Employees]]/GSEmployeesByOccupationalSeries[[#This Row],[Total Empl]]</f>
        <v>0.55680902497985496</v>
      </c>
      <c r="G226" s="15">
        <f>((GSEmployeesByOccupationalSeries[[#This Row],[Male Employees]]*GSEmployeesByOccupationalSeries[[#This Row],[Male
Avg Salary]])+(E226*GSEmployeesByOccupationalSeries[[#This Row],[Female
Avg Salary]]))/GSEmployeesByOccupationalSeries[[#This Row],[Total Empl]]</f>
        <v>87490.028203062189</v>
      </c>
      <c r="H226" s="15">
        <v>86513.537272727001</v>
      </c>
      <c r="I226" s="15">
        <v>88267.264109986005</v>
      </c>
      <c r="J226" s="11">
        <f>ROUND(GSEmployeesByOccupationalSeries[[#This Row],[Female
Avg Salary]]/GSEmployeesByOccupationalSeries[[#This Row],[Male
Avg Salary]],3)</f>
        <v>1.02</v>
      </c>
      <c r="K226" s="16">
        <f>ROUND(GSEmployeesByOccupationalSeries[[#This Row],[% 
of Total Pop]]*J226,7)</f>
        <v>1.8418E-3</v>
      </c>
    </row>
    <row r="227" spans="1:11" ht="15.6" x14ac:dyDescent="0.3">
      <c r="A227" s="6" t="s">
        <v>237</v>
      </c>
      <c r="B227" s="9">
        <f>GSEmployeesByOccupationalSeries[[#This Row],[Male Employees]]+GSEmployeesByOccupationalSeries[[#This Row],[Female Employees]]</f>
        <v>3441</v>
      </c>
      <c r="C227" s="13">
        <f>GSEmployeesByOccupationalSeries[[#This Row],[Total Empl]]/$B$317</f>
        <v>2.5033428830420162E-3</v>
      </c>
      <c r="D227" s="9">
        <v>1609</v>
      </c>
      <c r="E227" s="9">
        <v>1832</v>
      </c>
      <c r="F227" s="11">
        <f>GSEmployeesByOccupationalSeries[[#This Row],[Female Employees]]/GSEmployeesByOccupationalSeries[[#This Row],[Total Empl]]</f>
        <v>0.53240337111304858</v>
      </c>
      <c r="G227" s="15">
        <f>((GSEmployeesByOccupationalSeries[[#This Row],[Male Employees]]*GSEmployeesByOccupationalSeries[[#This Row],[Male
Avg Salary]])+(E227*GSEmployeesByOccupationalSeries[[#This Row],[Female
Avg Salary]]))/GSEmployeesByOccupationalSeries[[#This Row],[Total Empl]]</f>
        <v>94102.836094158542</v>
      </c>
      <c r="H227" s="15">
        <v>96517.596022373997</v>
      </c>
      <c r="I227" s="15">
        <v>91982.012554585002</v>
      </c>
      <c r="J227" s="11">
        <f>ROUND(GSEmployeesByOccupationalSeries[[#This Row],[Female
Avg Salary]]/GSEmployeesByOccupationalSeries[[#This Row],[Male
Avg Salary]],3)</f>
        <v>0.95299999999999996</v>
      </c>
      <c r="K227" s="16">
        <f>ROUND(GSEmployeesByOccupationalSeries[[#This Row],[% 
of Total Pop]]*J227,7)</f>
        <v>2.3857000000000001E-3</v>
      </c>
    </row>
    <row r="228" spans="1:11" ht="15.6" x14ac:dyDescent="0.3">
      <c r="A228" s="6" t="s">
        <v>238</v>
      </c>
      <c r="B228" s="9">
        <f>GSEmployeesByOccupationalSeries[[#This Row],[Male Employees]]+GSEmployeesByOccupationalSeries[[#This Row],[Female Employees]]</f>
        <v>635</v>
      </c>
      <c r="C228" s="13">
        <f>GSEmployeesByOccupationalSeries[[#This Row],[Total Empl]]/$B$317</f>
        <v>4.6196533877700677E-4</v>
      </c>
      <c r="D228" s="9">
        <v>454</v>
      </c>
      <c r="E228" s="9">
        <v>181</v>
      </c>
      <c r="F228" s="11">
        <f>GSEmployeesByOccupationalSeries[[#This Row],[Female Employees]]/GSEmployeesByOccupationalSeries[[#This Row],[Total Empl]]</f>
        <v>0.28503937007874014</v>
      </c>
      <c r="G228" s="15">
        <f>((GSEmployeesByOccupationalSeries[[#This Row],[Male Employees]]*GSEmployeesByOccupationalSeries[[#This Row],[Male
Avg Salary]])+(E228*GSEmployeesByOccupationalSeries[[#This Row],[Female
Avg Salary]]))/GSEmployeesByOccupationalSeries[[#This Row],[Total Empl]]</f>
        <v>112755.45888998997</v>
      </c>
      <c r="H228" s="15">
        <v>115197.395143488</v>
      </c>
      <c r="I228" s="15">
        <v>106630.38121547</v>
      </c>
      <c r="J228" s="11">
        <f>ROUND(GSEmployeesByOccupationalSeries[[#This Row],[Female
Avg Salary]]/GSEmployeesByOccupationalSeries[[#This Row],[Male
Avg Salary]],3)</f>
        <v>0.92600000000000005</v>
      </c>
      <c r="K228" s="16">
        <f>ROUND(GSEmployeesByOccupationalSeries[[#This Row],[% 
of Total Pop]]*J228,7)</f>
        <v>4.2779999999999999E-4</v>
      </c>
    </row>
    <row r="229" spans="1:11" ht="15.6" x14ac:dyDescent="0.3">
      <c r="A229" s="6" t="s">
        <v>239</v>
      </c>
      <c r="B229" s="9">
        <f>GSEmployeesByOccupationalSeries[[#This Row],[Male Employees]]+GSEmployeesByOccupationalSeries[[#This Row],[Female Employees]]</f>
        <v>1789</v>
      </c>
      <c r="C229" s="13">
        <f>GSEmployeesByOccupationalSeries[[#This Row],[Total Empl]]/$B$317</f>
        <v>1.3015054977512837E-3</v>
      </c>
      <c r="D229" s="9">
        <v>874</v>
      </c>
      <c r="E229" s="9">
        <v>915</v>
      </c>
      <c r="F229" s="11">
        <f>GSEmployeesByOccupationalSeries[[#This Row],[Female Employees]]/GSEmployeesByOccupationalSeries[[#This Row],[Total Empl]]</f>
        <v>0.51145891559530465</v>
      </c>
      <c r="G229" s="15">
        <f>((GSEmployeesByOccupationalSeries[[#This Row],[Male Employees]]*GSEmployeesByOccupationalSeries[[#This Row],[Male
Avg Salary]])+(E229*GSEmployeesByOccupationalSeries[[#This Row],[Female
Avg Salary]]))/GSEmployeesByOccupationalSeries[[#This Row],[Total Empl]]</f>
        <v>69990.638803890964</v>
      </c>
      <c r="H229" s="15">
        <v>72005.820160367002</v>
      </c>
      <c r="I229" s="15">
        <v>68065.755191257005</v>
      </c>
      <c r="J229" s="11">
        <f>ROUND(GSEmployeesByOccupationalSeries[[#This Row],[Female
Avg Salary]]/GSEmployeesByOccupationalSeries[[#This Row],[Male
Avg Salary]],3)</f>
        <v>0.94499999999999995</v>
      </c>
      <c r="K229" s="16">
        <f>ROUND(GSEmployeesByOccupationalSeries[[#This Row],[% 
of Total Pop]]*J229,7)</f>
        <v>1.2298999999999999E-3</v>
      </c>
    </row>
    <row r="230" spans="1:11" ht="15.6" x14ac:dyDescent="0.3">
      <c r="A230" s="6" t="s">
        <v>240</v>
      </c>
      <c r="B230" s="9">
        <f>GSEmployeesByOccupationalSeries[[#This Row],[Male Employees]]+GSEmployeesByOccupationalSeries[[#This Row],[Female Employees]]</f>
        <v>1303</v>
      </c>
      <c r="C230" s="13">
        <f>GSEmployeesByOccupationalSeries[[#This Row],[Total Empl]]/$B$317</f>
        <v>9.4793832508100763E-4</v>
      </c>
      <c r="D230" s="9">
        <v>957</v>
      </c>
      <c r="E230" s="9">
        <v>346</v>
      </c>
      <c r="F230" s="11">
        <f>GSEmployeesByOccupationalSeries[[#This Row],[Female Employees]]/GSEmployeesByOccupationalSeries[[#This Row],[Total Empl]]</f>
        <v>0.26554105909439757</v>
      </c>
      <c r="G230" s="15">
        <f>((GSEmployeesByOccupationalSeries[[#This Row],[Male Employees]]*GSEmployeesByOccupationalSeries[[#This Row],[Male
Avg Salary]])+(E230*GSEmployeesByOccupationalSeries[[#This Row],[Female
Avg Salary]]))/GSEmployeesByOccupationalSeries[[#This Row],[Total Empl]]</f>
        <v>101671.72908672297</v>
      </c>
      <c r="H230" s="15">
        <v>101875.841170324</v>
      </c>
      <c r="I230" s="15">
        <v>101107.17630057799</v>
      </c>
      <c r="J230" s="11">
        <f>ROUND(GSEmployeesByOccupationalSeries[[#This Row],[Female
Avg Salary]]/GSEmployeesByOccupationalSeries[[#This Row],[Male
Avg Salary]],3)</f>
        <v>0.99199999999999999</v>
      </c>
      <c r="K230" s="16">
        <f>ROUND(GSEmployeesByOccupationalSeries[[#This Row],[% 
of Total Pop]]*J230,7)</f>
        <v>9.4039999999999998E-4</v>
      </c>
    </row>
    <row r="231" spans="1:11" ht="15.6" x14ac:dyDescent="0.3">
      <c r="A231" s="6" t="s">
        <v>241</v>
      </c>
      <c r="B231" s="9">
        <f>GSEmployeesByOccupationalSeries[[#This Row],[Male Employees]]+GSEmployeesByOccupationalSeries[[#This Row],[Female Employees]]</f>
        <v>102</v>
      </c>
      <c r="C231" s="13">
        <f>GSEmployeesByOccupationalSeries[[#This Row],[Total Empl]]/$B$317</f>
        <v>7.4205455992527075E-5</v>
      </c>
      <c r="D231" s="9">
        <v>34</v>
      </c>
      <c r="E231" s="9">
        <v>68</v>
      </c>
      <c r="F231" s="11">
        <f>GSEmployeesByOccupationalSeries[[#This Row],[Female Employees]]/GSEmployeesByOccupationalSeries[[#This Row],[Total Empl]]</f>
        <v>0.66666666666666663</v>
      </c>
      <c r="G231" s="15">
        <f>((GSEmployeesByOccupationalSeries[[#This Row],[Male Employees]]*GSEmployeesByOccupationalSeries[[#This Row],[Male
Avg Salary]])+(E231*GSEmployeesByOccupationalSeries[[#This Row],[Female
Avg Salary]]))/GSEmployeesByOccupationalSeries[[#This Row],[Total Empl]]</f>
        <v>38252.647058823328</v>
      </c>
      <c r="H231" s="15">
        <v>38636.176470587998</v>
      </c>
      <c r="I231" s="15">
        <v>38060.882352941</v>
      </c>
      <c r="J231" s="11">
        <f>ROUND(GSEmployeesByOccupationalSeries[[#This Row],[Female
Avg Salary]]/GSEmployeesByOccupationalSeries[[#This Row],[Male
Avg Salary]],3)</f>
        <v>0.98499999999999999</v>
      </c>
      <c r="K231" s="16">
        <f>ROUND(GSEmployeesByOccupationalSeries[[#This Row],[% 
of Total Pop]]*J231,7)</f>
        <v>7.3100000000000001E-5</v>
      </c>
    </row>
    <row r="232" spans="1:11" ht="15.6" x14ac:dyDescent="0.3">
      <c r="A232" s="6" t="s">
        <v>242</v>
      </c>
      <c r="B232" s="9">
        <f>GSEmployeesByOccupationalSeries[[#This Row],[Male Employees]]+GSEmployeesByOccupationalSeries[[#This Row],[Female Employees]]</f>
        <v>349</v>
      </c>
      <c r="C232" s="13">
        <f>GSEmployeesByOccupationalSeries[[#This Row],[Total Empl]]/$B$317</f>
        <v>2.5389906020972499E-4</v>
      </c>
      <c r="D232" s="9">
        <v>225</v>
      </c>
      <c r="E232" s="9">
        <v>124</v>
      </c>
      <c r="F232" s="11">
        <f>GSEmployeesByOccupationalSeries[[#This Row],[Female Employees]]/GSEmployeesByOccupationalSeries[[#This Row],[Total Empl]]</f>
        <v>0.35530085959885388</v>
      </c>
      <c r="G232" s="15">
        <f>((GSEmployeesByOccupationalSeries[[#This Row],[Male Employees]]*GSEmployeesByOccupationalSeries[[#This Row],[Male
Avg Salary]])+(E232*GSEmployeesByOccupationalSeries[[#This Row],[Female
Avg Salary]]))/GSEmployeesByOccupationalSeries[[#This Row],[Total Empl]]</f>
        <v>171255.08595988544</v>
      </c>
      <c r="H232" s="15">
        <v>171530.928888889</v>
      </c>
      <c r="I232" s="15">
        <v>170754.564516129</v>
      </c>
      <c r="J232" s="11">
        <f>ROUND(GSEmployeesByOccupationalSeries[[#This Row],[Female
Avg Salary]]/GSEmployeesByOccupationalSeries[[#This Row],[Male
Avg Salary]],3)</f>
        <v>0.995</v>
      </c>
      <c r="K232" s="16">
        <f>ROUND(GSEmployeesByOccupationalSeries[[#This Row],[% 
of Total Pop]]*J232,7)</f>
        <v>2.5260000000000001E-4</v>
      </c>
    </row>
    <row r="233" spans="1:11" ht="15.6" x14ac:dyDescent="0.3">
      <c r="A233" s="6" t="s">
        <v>243</v>
      </c>
      <c r="B233" s="9">
        <f>GSEmployeesByOccupationalSeries[[#This Row],[Male Employees]]+GSEmployeesByOccupationalSeries[[#This Row],[Female Employees]]</f>
        <v>138</v>
      </c>
      <c r="C233" s="13">
        <f>GSEmployeesByOccupationalSeries[[#This Row],[Total Empl]]/$B$317</f>
        <v>1.0039561693106604E-4</v>
      </c>
      <c r="D233" s="9">
        <v>91</v>
      </c>
      <c r="E233" s="9">
        <v>47</v>
      </c>
      <c r="F233" s="11">
        <f>GSEmployeesByOccupationalSeries[[#This Row],[Female Employees]]/GSEmployeesByOccupationalSeries[[#This Row],[Total Empl]]</f>
        <v>0.34057971014492755</v>
      </c>
      <c r="G233" s="15">
        <f>((GSEmployeesByOccupationalSeries[[#This Row],[Male Employees]]*GSEmployeesByOccupationalSeries[[#This Row],[Male
Avg Salary]])+(E233*GSEmployeesByOccupationalSeries[[#This Row],[Female
Avg Salary]]))/GSEmployeesByOccupationalSeries[[#This Row],[Total Empl]]</f>
        <v>166587.81159420294</v>
      </c>
      <c r="H233" s="15">
        <v>167078.26373626399</v>
      </c>
      <c r="I233" s="15">
        <v>165638.212765957</v>
      </c>
      <c r="J233" s="11">
        <f>ROUND(GSEmployeesByOccupationalSeries[[#This Row],[Female
Avg Salary]]/GSEmployeesByOccupationalSeries[[#This Row],[Male
Avg Salary]],3)</f>
        <v>0.99099999999999999</v>
      </c>
      <c r="K233" s="16">
        <f>ROUND(GSEmployeesByOccupationalSeries[[#This Row],[% 
of Total Pop]]*J233,7)</f>
        <v>9.9500000000000006E-5</v>
      </c>
    </row>
    <row r="234" spans="1:11" ht="15.6" x14ac:dyDescent="0.3">
      <c r="A234" s="6" t="s">
        <v>244</v>
      </c>
      <c r="B234" s="9">
        <f>GSEmployeesByOccupationalSeries[[#This Row],[Male Employees]]+GSEmployeesByOccupationalSeries[[#This Row],[Female Employees]]</f>
        <v>8238</v>
      </c>
      <c r="C234" s="13">
        <f>GSEmployeesByOccupationalSeries[[#This Row],[Total Empl]]/$B$317</f>
        <v>5.9931818281023334E-3</v>
      </c>
      <c r="D234" s="9">
        <v>6031</v>
      </c>
      <c r="E234" s="9">
        <v>2207</v>
      </c>
      <c r="F234" s="11">
        <f>GSEmployeesByOccupationalSeries[[#This Row],[Female Employees]]/GSEmployeesByOccupationalSeries[[#This Row],[Total Empl]]</f>
        <v>0.26790483126972564</v>
      </c>
      <c r="G234" s="15">
        <f>((GSEmployeesByOccupationalSeries[[#This Row],[Male Employees]]*GSEmployeesByOccupationalSeries[[#This Row],[Male
Avg Salary]])+(E234*GSEmployeesByOccupationalSeries[[#This Row],[Female
Avg Salary]]))/GSEmployeesByOccupationalSeries[[#This Row],[Total Empl]]</f>
        <v>135794.00376304955</v>
      </c>
      <c r="H234" s="15">
        <v>136926.09451169</v>
      </c>
      <c r="I234" s="15">
        <v>132700.37471681001</v>
      </c>
      <c r="J234" s="11">
        <f>ROUND(GSEmployeesByOccupationalSeries[[#This Row],[Female
Avg Salary]]/GSEmployeesByOccupationalSeries[[#This Row],[Male
Avg Salary]],3)</f>
        <v>0.96899999999999997</v>
      </c>
      <c r="K234" s="16">
        <f>ROUND(GSEmployeesByOccupationalSeries[[#This Row],[% 
of Total Pop]]*J234,7)</f>
        <v>5.8073999999999999E-3</v>
      </c>
    </row>
    <row r="235" spans="1:11" ht="15.6" x14ac:dyDescent="0.3">
      <c r="A235" s="6" t="s">
        <v>245</v>
      </c>
      <c r="B235" s="9">
        <f>GSEmployeesByOccupationalSeries[[#This Row],[Male Employees]]+GSEmployeesByOccupationalSeries[[#This Row],[Female Employees]]</f>
        <v>287</v>
      </c>
      <c r="C235" s="13">
        <f>GSEmployeesByOccupationalSeries[[#This Row],[Total Empl]]/$B$317</f>
        <v>2.0879378303779677E-4</v>
      </c>
      <c r="D235" s="9">
        <v>108</v>
      </c>
      <c r="E235" s="9">
        <v>179</v>
      </c>
      <c r="F235" s="11">
        <f>GSEmployeesByOccupationalSeries[[#This Row],[Female Employees]]/GSEmployeesByOccupationalSeries[[#This Row],[Total Empl]]</f>
        <v>0.62369337979094075</v>
      </c>
      <c r="G235" s="15">
        <f>((GSEmployeesByOccupationalSeries[[#This Row],[Male Employees]]*GSEmployeesByOccupationalSeries[[#This Row],[Male
Avg Salary]])+(E235*GSEmployeesByOccupationalSeries[[#This Row],[Female
Avg Salary]]))/GSEmployeesByOccupationalSeries[[#This Row],[Total Empl]]</f>
        <v>108736.44599303177</v>
      </c>
      <c r="H235" s="15">
        <v>109572.59259259301</v>
      </c>
      <c r="I235" s="15">
        <v>108231.95530726299</v>
      </c>
      <c r="J235" s="11">
        <f>ROUND(GSEmployeesByOccupationalSeries[[#This Row],[Female
Avg Salary]]/GSEmployeesByOccupationalSeries[[#This Row],[Male
Avg Salary]],3)</f>
        <v>0.98799999999999999</v>
      </c>
      <c r="K235" s="16">
        <f>ROUND(GSEmployeesByOccupationalSeries[[#This Row],[% 
of Total Pop]]*J235,7)</f>
        <v>2.063E-4</v>
      </c>
    </row>
    <row r="236" spans="1:11" ht="15.6" x14ac:dyDescent="0.3">
      <c r="A236" s="6" t="s">
        <v>246</v>
      </c>
      <c r="B236" s="9">
        <f>GSEmployeesByOccupationalSeries[[#This Row],[Male Employees]]+GSEmployeesByOccupationalSeries[[#This Row],[Female Employees]]</f>
        <v>6280</v>
      </c>
      <c r="C236" s="13">
        <f>GSEmployeesByOccupationalSeries[[#This Row],[Total Empl]]/$B$317</f>
        <v>4.5687280748340203E-3</v>
      </c>
      <c r="D236" s="9">
        <v>3666</v>
      </c>
      <c r="E236" s="9">
        <v>2614</v>
      </c>
      <c r="F236" s="11">
        <f>GSEmployeesByOccupationalSeries[[#This Row],[Female Employees]]/GSEmployeesByOccupationalSeries[[#This Row],[Total Empl]]</f>
        <v>0.41624203821656053</v>
      </c>
      <c r="G236" s="15">
        <f>((GSEmployeesByOccupationalSeries[[#This Row],[Male Employees]]*GSEmployeesByOccupationalSeries[[#This Row],[Male
Avg Salary]])+(E236*GSEmployeesByOccupationalSeries[[#This Row],[Female
Avg Salary]]))/GSEmployeesByOccupationalSeries[[#This Row],[Total Empl]]</f>
        <v>120232.28184713403</v>
      </c>
      <c r="H236" s="15">
        <v>123630.347244954</v>
      </c>
      <c r="I236" s="15">
        <v>115466.67061974001</v>
      </c>
      <c r="J236" s="11">
        <f>ROUND(GSEmployeesByOccupationalSeries[[#This Row],[Female
Avg Salary]]/GSEmployeesByOccupationalSeries[[#This Row],[Male
Avg Salary]],3)</f>
        <v>0.93400000000000005</v>
      </c>
      <c r="K236" s="16">
        <f>ROUND(GSEmployeesByOccupationalSeries[[#This Row],[% 
of Total Pop]]*J236,7)</f>
        <v>4.2671999999999996E-3</v>
      </c>
    </row>
    <row r="237" spans="1:11" ht="15.6" x14ac:dyDescent="0.3">
      <c r="A237" s="6" t="s">
        <v>247</v>
      </c>
      <c r="B237" s="9">
        <f>GSEmployeesByOccupationalSeries[[#This Row],[Male Employees]]+GSEmployeesByOccupationalSeries[[#This Row],[Female Employees]]</f>
        <v>629</v>
      </c>
      <c r="C237" s="13">
        <f>GSEmployeesByOccupationalSeries[[#This Row],[Total Empl]]/$B$317</f>
        <v>4.5760031195391697E-4</v>
      </c>
      <c r="D237" s="9">
        <v>463</v>
      </c>
      <c r="E237" s="9">
        <v>166</v>
      </c>
      <c r="F237" s="11">
        <f>GSEmployeesByOccupationalSeries[[#This Row],[Female Employees]]/GSEmployeesByOccupationalSeries[[#This Row],[Total Empl]]</f>
        <v>0.26391096979332274</v>
      </c>
      <c r="G237" s="15">
        <f>((GSEmployeesByOccupationalSeries[[#This Row],[Male Employees]]*GSEmployeesByOccupationalSeries[[#This Row],[Male
Avg Salary]])+(E237*GSEmployeesByOccupationalSeries[[#This Row],[Female
Avg Salary]]))/GSEmployeesByOccupationalSeries[[#This Row],[Total Empl]]</f>
        <v>109211.69157392684</v>
      </c>
      <c r="H237" s="15">
        <v>112556.26133909301</v>
      </c>
      <c r="I237" s="15">
        <v>99883.162650601997</v>
      </c>
      <c r="J237" s="11">
        <f>ROUND(GSEmployeesByOccupationalSeries[[#This Row],[Female
Avg Salary]]/GSEmployeesByOccupationalSeries[[#This Row],[Male
Avg Salary]],3)</f>
        <v>0.88700000000000001</v>
      </c>
      <c r="K237" s="16">
        <f>ROUND(GSEmployeesByOccupationalSeries[[#This Row],[% 
of Total Pop]]*J237,7)</f>
        <v>4.059E-4</v>
      </c>
    </row>
    <row r="238" spans="1:11" ht="15.6" x14ac:dyDescent="0.3">
      <c r="A238" s="6" t="s">
        <v>248</v>
      </c>
      <c r="B238" s="9">
        <f>GSEmployeesByOccupationalSeries[[#This Row],[Male Employees]]+GSEmployeesByOccupationalSeries[[#This Row],[Female Employees]]</f>
        <v>246</v>
      </c>
      <c r="C238" s="13">
        <f>GSEmployeesByOccupationalSeries[[#This Row],[Total Empl]]/$B$317</f>
        <v>1.7896609974668294E-4</v>
      </c>
      <c r="D238" s="9">
        <v>197</v>
      </c>
      <c r="E238" s="9">
        <v>49</v>
      </c>
      <c r="F238" s="11">
        <f>GSEmployeesByOccupationalSeries[[#This Row],[Female Employees]]/GSEmployeesByOccupationalSeries[[#This Row],[Total Empl]]</f>
        <v>0.1991869918699187</v>
      </c>
      <c r="G238" s="15">
        <f>((GSEmployeesByOccupationalSeries[[#This Row],[Male Employees]]*GSEmployeesByOccupationalSeries[[#This Row],[Male
Avg Salary]])+(E238*GSEmployeesByOccupationalSeries[[#This Row],[Female
Avg Salary]]))/GSEmployeesByOccupationalSeries[[#This Row],[Total Empl]]</f>
        <v>136628.96747967441</v>
      </c>
      <c r="H238" s="15">
        <v>136507.97969543099</v>
      </c>
      <c r="I238" s="15">
        <v>137115.38775510201</v>
      </c>
      <c r="J238" s="11">
        <f>ROUND(GSEmployeesByOccupationalSeries[[#This Row],[Female
Avg Salary]]/GSEmployeesByOccupationalSeries[[#This Row],[Male
Avg Salary]],3)</f>
        <v>1.004</v>
      </c>
      <c r="K238" s="16">
        <f>ROUND(GSEmployeesByOccupationalSeries[[#This Row],[% 
of Total Pop]]*J238,7)</f>
        <v>1.797E-4</v>
      </c>
    </row>
    <row r="239" spans="1:11" ht="15.6" x14ac:dyDescent="0.3">
      <c r="A239" s="6" t="s">
        <v>249</v>
      </c>
      <c r="B239" s="9">
        <f>GSEmployeesByOccupationalSeries[[#This Row],[Male Employees]]+GSEmployeesByOccupationalSeries[[#This Row],[Female Employees]]</f>
        <v>1571</v>
      </c>
      <c r="C239" s="13">
        <f>GSEmployeesByOccupationalSeries[[#This Row],[Total Empl]]/$B$317</f>
        <v>1.14290952317902E-3</v>
      </c>
      <c r="D239" s="9">
        <v>1097</v>
      </c>
      <c r="E239" s="9">
        <v>474</v>
      </c>
      <c r="F239" s="11">
        <f>GSEmployeesByOccupationalSeries[[#This Row],[Female Employees]]/GSEmployeesByOccupationalSeries[[#This Row],[Total Empl]]</f>
        <v>0.30171865054105668</v>
      </c>
      <c r="G239" s="15">
        <f>((GSEmployeesByOccupationalSeries[[#This Row],[Male Employees]]*GSEmployeesByOccupationalSeries[[#This Row],[Male
Avg Salary]])+(E239*GSEmployeesByOccupationalSeries[[#This Row],[Female
Avg Salary]]))/GSEmployeesByOccupationalSeries[[#This Row],[Total Empl]]</f>
        <v>72401.689046497835</v>
      </c>
      <c r="H239" s="15">
        <v>75416.790145984996</v>
      </c>
      <c r="I239" s="15">
        <v>65423.701902747998</v>
      </c>
      <c r="J239" s="11">
        <f>ROUND(GSEmployeesByOccupationalSeries[[#This Row],[Female
Avg Salary]]/GSEmployeesByOccupationalSeries[[#This Row],[Male
Avg Salary]],3)</f>
        <v>0.86699999999999999</v>
      </c>
      <c r="K239" s="16">
        <f>ROUND(GSEmployeesByOccupationalSeries[[#This Row],[% 
of Total Pop]]*J239,7)</f>
        <v>9.9090000000000007E-4</v>
      </c>
    </row>
    <row r="240" spans="1:11" ht="15.6" x14ac:dyDescent="0.3">
      <c r="A240" s="6" t="s">
        <v>250</v>
      </c>
      <c r="B240" s="9">
        <f>GSEmployeesByOccupationalSeries[[#This Row],[Male Employees]]+GSEmployeesByOccupationalSeries[[#This Row],[Female Employees]]</f>
        <v>313</v>
      </c>
      <c r="C240" s="13">
        <f>GSEmployeesByOccupationalSeries[[#This Row],[Total Empl]]/$B$317</f>
        <v>2.2770889927118602E-4</v>
      </c>
      <c r="D240" s="9">
        <v>210</v>
      </c>
      <c r="E240" s="9">
        <v>103</v>
      </c>
      <c r="F240" s="11">
        <f>GSEmployeesByOccupationalSeries[[#This Row],[Female Employees]]/GSEmployeesByOccupationalSeries[[#This Row],[Total Empl]]</f>
        <v>0.32907348242811502</v>
      </c>
      <c r="G240" s="15">
        <f>((GSEmployeesByOccupationalSeries[[#This Row],[Male Employees]]*GSEmployeesByOccupationalSeries[[#This Row],[Male
Avg Salary]])+(E240*GSEmployeesByOccupationalSeries[[#This Row],[Female
Avg Salary]]))/GSEmployeesByOccupationalSeries[[#This Row],[Total Empl]]</f>
        <v>126433.37060702877</v>
      </c>
      <c r="H240" s="15">
        <v>128372.804761905</v>
      </c>
      <c r="I240" s="15">
        <v>122479.184466019</v>
      </c>
      <c r="J240" s="11">
        <f>ROUND(GSEmployeesByOccupationalSeries[[#This Row],[Female
Avg Salary]]/GSEmployeesByOccupationalSeries[[#This Row],[Male
Avg Salary]],3)</f>
        <v>0.95399999999999996</v>
      </c>
      <c r="K240" s="16">
        <f>ROUND(GSEmployeesByOccupationalSeries[[#This Row],[% 
of Total Pop]]*J240,7)</f>
        <v>2.1719999999999999E-4</v>
      </c>
    </row>
    <row r="241" spans="1:11" ht="15.6" x14ac:dyDescent="0.3">
      <c r="A241" s="6" t="s">
        <v>251</v>
      </c>
      <c r="B241" s="9">
        <f>GSEmployeesByOccupationalSeries[[#This Row],[Male Employees]]+GSEmployeesByOccupationalSeries[[#This Row],[Female Employees]]</f>
        <v>1757</v>
      </c>
      <c r="C241" s="13">
        <f>GSEmployeesByOccupationalSeries[[#This Row],[Total Empl]]/$B$317</f>
        <v>1.2782253546948046E-3</v>
      </c>
      <c r="D241" s="9">
        <v>1205</v>
      </c>
      <c r="E241" s="9">
        <v>552</v>
      </c>
      <c r="F241" s="11">
        <f>GSEmployeesByOccupationalSeries[[#This Row],[Female Employees]]/GSEmployeesByOccupationalSeries[[#This Row],[Total Empl]]</f>
        <v>0.31417188389299944</v>
      </c>
      <c r="G241" s="15">
        <f>((GSEmployeesByOccupationalSeries[[#This Row],[Male Employees]]*GSEmployeesByOccupationalSeries[[#This Row],[Male
Avg Salary]])+(E241*GSEmployeesByOccupationalSeries[[#This Row],[Female
Avg Salary]]))/GSEmployeesByOccupationalSeries[[#This Row],[Total Empl]]</f>
        <v>103513.28969834976</v>
      </c>
      <c r="H241" s="15">
        <v>105836.228215768</v>
      </c>
      <c r="I241" s="15">
        <v>98442.382246377005</v>
      </c>
      <c r="J241" s="11">
        <f>ROUND(GSEmployeesByOccupationalSeries[[#This Row],[Female
Avg Salary]]/GSEmployeesByOccupationalSeries[[#This Row],[Male
Avg Salary]],3)</f>
        <v>0.93</v>
      </c>
      <c r="K241" s="16">
        <f>ROUND(GSEmployeesByOccupationalSeries[[#This Row],[% 
of Total Pop]]*J241,7)</f>
        <v>1.1887E-3</v>
      </c>
    </row>
    <row r="242" spans="1:11" ht="15.6" x14ac:dyDescent="0.3">
      <c r="A242" s="6" t="s">
        <v>252</v>
      </c>
      <c r="B242" s="9">
        <f>GSEmployeesByOccupationalSeries[[#This Row],[Male Employees]]+GSEmployeesByOccupationalSeries[[#This Row],[Female Employees]]</f>
        <v>1336</v>
      </c>
      <c r="C242" s="13">
        <f>GSEmployeesByOccupationalSeries[[#This Row],[Total Empl]]/$B$317</f>
        <v>9.7194597260800172E-4</v>
      </c>
      <c r="D242" s="9">
        <v>1072</v>
      </c>
      <c r="E242" s="9">
        <v>264</v>
      </c>
      <c r="F242" s="11">
        <f>GSEmployeesByOccupationalSeries[[#This Row],[Female Employees]]/GSEmployeesByOccupationalSeries[[#This Row],[Total Empl]]</f>
        <v>0.19760479041916168</v>
      </c>
      <c r="G242" s="15">
        <f>((GSEmployeesByOccupationalSeries[[#This Row],[Male Employees]]*GSEmployeesByOccupationalSeries[[#This Row],[Male
Avg Salary]])+(E242*GSEmployeesByOccupationalSeries[[#This Row],[Female
Avg Salary]]))/GSEmployeesByOccupationalSeries[[#This Row],[Total Empl]]</f>
        <v>66307.328592814578</v>
      </c>
      <c r="H242" s="15">
        <v>67856.016791044996</v>
      </c>
      <c r="I242" s="15">
        <v>60018.715909090999</v>
      </c>
      <c r="J242" s="11">
        <f>ROUND(GSEmployeesByOccupationalSeries[[#This Row],[Female
Avg Salary]]/GSEmployeesByOccupationalSeries[[#This Row],[Male
Avg Salary]],3)</f>
        <v>0.88500000000000001</v>
      </c>
      <c r="K242" s="16">
        <f>ROUND(GSEmployeesByOccupationalSeries[[#This Row],[% 
of Total Pop]]*J242,7)</f>
        <v>8.6019999999999998E-4</v>
      </c>
    </row>
    <row r="243" spans="1:11" ht="15.6" x14ac:dyDescent="0.3">
      <c r="A243" s="6" t="s">
        <v>253</v>
      </c>
      <c r="B243" s="9">
        <f>GSEmployeesByOccupationalSeries[[#This Row],[Male Employees]]+GSEmployeesByOccupationalSeries[[#This Row],[Female Employees]]</f>
        <v>3608</v>
      </c>
      <c r="C243" s="13">
        <f>GSEmployeesByOccupationalSeries[[#This Row],[Total Empl]]/$B$317</f>
        <v>2.6248361296180166E-3</v>
      </c>
      <c r="D243" s="9">
        <v>1957</v>
      </c>
      <c r="E243" s="9">
        <v>1651</v>
      </c>
      <c r="F243" s="11">
        <f>GSEmployeesByOccupationalSeries[[#This Row],[Female Employees]]/GSEmployeesByOccupationalSeries[[#This Row],[Total Empl]]</f>
        <v>0.45759423503325941</v>
      </c>
      <c r="G243" s="15">
        <f>((GSEmployeesByOccupationalSeries[[#This Row],[Male Employees]]*GSEmployeesByOccupationalSeries[[#This Row],[Male
Avg Salary]])+(E243*GSEmployeesByOccupationalSeries[[#This Row],[Female
Avg Salary]]))/GSEmployeesByOccupationalSeries[[#This Row],[Total Empl]]</f>
        <v>119122.58786031061</v>
      </c>
      <c r="H243" s="15">
        <v>122850.052120593</v>
      </c>
      <c r="I243" s="15">
        <v>114704.267110842</v>
      </c>
      <c r="J243" s="11">
        <f>ROUND(GSEmployeesByOccupationalSeries[[#This Row],[Female
Avg Salary]]/GSEmployeesByOccupationalSeries[[#This Row],[Male
Avg Salary]],3)</f>
        <v>0.93400000000000005</v>
      </c>
      <c r="K243" s="16">
        <f>ROUND(GSEmployeesByOccupationalSeries[[#This Row],[% 
of Total Pop]]*J243,7)</f>
        <v>2.4516E-3</v>
      </c>
    </row>
    <row r="244" spans="1:11" ht="15.6" x14ac:dyDescent="0.3">
      <c r="A244" s="6" t="s">
        <v>254</v>
      </c>
      <c r="B244" s="9">
        <f>GSEmployeesByOccupationalSeries[[#This Row],[Male Employees]]+GSEmployeesByOccupationalSeries[[#This Row],[Female Employees]]</f>
        <v>373</v>
      </c>
      <c r="C244" s="13">
        <f>GSEmployeesByOccupationalSeries[[#This Row],[Total Empl]]/$B$317</f>
        <v>2.7135916750208429E-4</v>
      </c>
      <c r="D244" s="9">
        <v>259</v>
      </c>
      <c r="E244" s="9">
        <v>114</v>
      </c>
      <c r="F244" s="11">
        <f>GSEmployeesByOccupationalSeries[[#This Row],[Female Employees]]/GSEmployeesByOccupationalSeries[[#This Row],[Total Empl]]</f>
        <v>0.30563002680965146</v>
      </c>
      <c r="G244" s="15">
        <f>((GSEmployeesByOccupationalSeries[[#This Row],[Male Employees]]*GSEmployeesByOccupationalSeries[[#This Row],[Male
Avg Salary]])+(E244*GSEmployeesByOccupationalSeries[[#This Row],[Female
Avg Salary]]))/GSEmployeesByOccupationalSeries[[#This Row],[Total Empl]]</f>
        <v>150207.99731903494</v>
      </c>
      <c r="H244" s="15">
        <v>152246.11969111999</v>
      </c>
      <c r="I244" s="15">
        <v>145577.526315789</v>
      </c>
      <c r="J244" s="11">
        <f>ROUND(GSEmployeesByOccupationalSeries[[#This Row],[Female
Avg Salary]]/GSEmployeesByOccupationalSeries[[#This Row],[Male
Avg Salary]],3)</f>
        <v>0.95599999999999996</v>
      </c>
      <c r="K244" s="16">
        <f>ROUND(GSEmployeesByOccupationalSeries[[#This Row],[% 
of Total Pop]]*J244,7)</f>
        <v>2.5940000000000002E-4</v>
      </c>
    </row>
    <row r="245" spans="1:11" ht="15.6" x14ac:dyDescent="0.3">
      <c r="A245" s="6" t="s">
        <v>255</v>
      </c>
      <c r="B245" s="9">
        <f>GSEmployeesByOccupationalSeries[[#This Row],[Male Employees]]+GSEmployeesByOccupationalSeries[[#This Row],[Female Employees]]</f>
        <v>2590</v>
      </c>
      <c r="C245" s="13">
        <f>GSEmployeesByOccupationalSeries[[#This Row],[Total Empl]]/$B$317</f>
        <v>1.8842365786337757E-3</v>
      </c>
      <c r="D245" s="9">
        <v>2087</v>
      </c>
      <c r="E245" s="9">
        <v>503</v>
      </c>
      <c r="F245" s="11">
        <f>GSEmployeesByOccupationalSeries[[#This Row],[Female Employees]]/GSEmployeesByOccupationalSeries[[#This Row],[Total Empl]]</f>
        <v>0.1942084942084942</v>
      </c>
      <c r="G245" s="15">
        <f>((GSEmployeesByOccupationalSeries[[#This Row],[Male Employees]]*GSEmployeesByOccupationalSeries[[#This Row],[Male
Avg Salary]])+(E245*GSEmployeesByOccupationalSeries[[#This Row],[Female
Avg Salary]]))/GSEmployeesByOccupationalSeries[[#This Row],[Total Empl]]</f>
        <v>106327.77837837854</v>
      </c>
      <c r="H245" s="15">
        <v>109461.950167705</v>
      </c>
      <c r="I245" s="15">
        <v>93323.769383698003</v>
      </c>
      <c r="J245" s="11">
        <f>ROUND(GSEmployeesByOccupationalSeries[[#This Row],[Female
Avg Salary]]/GSEmployeesByOccupationalSeries[[#This Row],[Male
Avg Salary]],3)</f>
        <v>0.85299999999999998</v>
      </c>
      <c r="K245" s="16">
        <f>ROUND(GSEmployeesByOccupationalSeries[[#This Row],[% 
of Total Pop]]*J245,7)</f>
        <v>1.6073000000000001E-3</v>
      </c>
    </row>
    <row r="246" spans="1:11" ht="15.6" x14ac:dyDescent="0.3">
      <c r="A246" s="6" t="s">
        <v>256</v>
      </c>
      <c r="B246" s="9">
        <f>GSEmployeesByOccupationalSeries[[#This Row],[Male Employees]]+GSEmployeesByOccupationalSeries[[#This Row],[Female Employees]]</f>
        <v>412</v>
      </c>
      <c r="C246" s="13">
        <f>GSEmployeesByOccupationalSeries[[#This Row],[Total Empl]]/$B$317</f>
        <v>2.9973184185216818E-4</v>
      </c>
      <c r="D246" s="9">
        <v>356</v>
      </c>
      <c r="E246" s="9">
        <v>56</v>
      </c>
      <c r="F246" s="11">
        <f>GSEmployeesByOccupationalSeries[[#This Row],[Female Employees]]/GSEmployeesByOccupationalSeries[[#This Row],[Total Empl]]</f>
        <v>0.13592233009708737</v>
      </c>
      <c r="G246" s="15">
        <f>((GSEmployeesByOccupationalSeries[[#This Row],[Male Employees]]*GSEmployeesByOccupationalSeries[[#This Row],[Male
Avg Salary]])+(E246*GSEmployeesByOccupationalSeries[[#This Row],[Female
Avg Salary]]))/GSEmployeesByOccupationalSeries[[#This Row],[Total Empl]]</f>
        <v>80556.016990291231</v>
      </c>
      <c r="H246" s="15">
        <v>80342.25</v>
      </c>
      <c r="I246" s="15">
        <v>81914.964285713999</v>
      </c>
      <c r="J246" s="11">
        <f>ROUND(GSEmployeesByOccupationalSeries[[#This Row],[Female
Avg Salary]]/GSEmployeesByOccupationalSeries[[#This Row],[Male
Avg Salary]],3)</f>
        <v>1.02</v>
      </c>
      <c r="K246" s="16">
        <f>ROUND(GSEmployeesByOccupationalSeries[[#This Row],[% 
of Total Pop]]*J246,7)</f>
        <v>3.057E-4</v>
      </c>
    </row>
    <row r="247" spans="1:11" ht="15.6" x14ac:dyDescent="0.3">
      <c r="A247" s="6" t="s">
        <v>257</v>
      </c>
      <c r="B247" s="9">
        <f>GSEmployeesByOccupationalSeries[[#This Row],[Male Employees]]+GSEmployeesByOccupationalSeries[[#This Row],[Female Employees]]</f>
        <v>1322</v>
      </c>
      <c r="C247" s="13">
        <f>GSEmployeesByOccupationalSeries[[#This Row],[Total Empl]]/$B$317</f>
        <v>9.617609100207921E-4</v>
      </c>
      <c r="D247" s="9">
        <v>873</v>
      </c>
      <c r="E247" s="9">
        <v>449</v>
      </c>
      <c r="F247" s="11">
        <f>GSEmployeesByOccupationalSeries[[#This Row],[Female Employees]]/GSEmployeesByOccupationalSeries[[#This Row],[Total Empl]]</f>
        <v>0.33963691376701965</v>
      </c>
      <c r="G247" s="15">
        <f>((GSEmployeesByOccupationalSeries[[#This Row],[Male Employees]]*GSEmployeesByOccupationalSeries[[#This Row],[Male
Avg Salary]])+(E247*GSEmployeesByOccupationalSeries[[#This Row],[Female
Avg Salary]]))/GSEmployeesByOccupationalSeries[[#This Row],[Total Empl]]</f>
        <v>105897.58472012081</v>
      </c>
      <c r="H247" s="15">
        <v>108396.320733104</v>
      </c>
      <c r="I247" s="15">
        <v>101039.240534521</v>
      </c>
      <c r="J247" s="11">
        <f>ROUND(GSEmployeesByOccupationalSeries[[#This Row],[Female
Avg Salary]]/GSEmployeesByOccupationalSeries[[#This Row],[Male
Avg Salary]],3)</f>
        <v>0.93200000000000005</v>
      </c>
      <c r="K247" s="16">
        <f>ROUND(GSEmployeesByOccupationalSeries[[#This Row],[% 
of Total Pop]]*J247,7)</f>
        <v>8.964E-4</v>
      </c>
    </row>
    <row r="248" spans="1:11" ht="15.6" x14ac:dyDescent="0.3">
      <c r="A248" s="6" t="s">
        <v>258</v>
      </c>
      <c r="B248" s="9">
        <f>GSEmployeesByOccupationalSeries[[#This Row],[Male Employees]]+GSEmployeesByOccupationalSeries[[#This Row],[Female Employees]]</f>
        <v>185</v>
      </c>
      <c r="C248" s="13">
        <f>GSEmployeesByOccupationalSeries[[#This Row],[Total Empl]]/$B$317</f>
        <v>1.3458832704526968E-4</v>
      </c>
      <c r="D248" s="9">
        <v>113</v>
      </c>
      <c r="E248" s="9">
        <v>72</v>
      </c>
      <c r="F248" s="11">
        <f>GSEmployeesByOccupationalSeries[[#This Row],[Female Employees]]/GSEmployeesByOccupationalSeries[[#This Row],[Total Empl]]</f>
        <v>0.38918918918918921</v>
      </c>
      <c r="G248" s="15">
        <f>((GSEmployeesByOccupationalSeries[[#This Row],[Male Employees]]*GSEmployeesByOccupationalSeries[[#This Row],[Male
Avg Salary]])+(E248*GSEmployeesByOccupationalSeries[[#This Row],[Female
Avg Salary]]))/GSEmployeesByOccupationalSeries[[#This Row],[Total Empl]]</f>
        <v>116929.26486486528</v>
      </c>
      <c r="H248" s="15">
        <v>122059.008849558</v>
      </c>
      <c r="I248" s="15">
        <v>108878.41666666701</v>
      </c>
      <c r="J248" s="11">
        <f>ROUND(GSEmployeesByOccupationalSeries[[#This Row],[Female
Avg Salary]]/GSEmployeesByOccupationalSeries[[#This Row],[Male
Avg Salary]],3)</f>
        <v>0.89200000000000002</v>
      </c>
      <c r="K248" s="16">
        <f>ROUND(GSEmployeesByOccupationalSeries[[#This Row],[% 
of Total Pop]]*J248,7)</f>
        <v>1.2010000000000001E-4</v>
      </c>
    </row>
    <row r="249" spans="1:11" ht="15.6" x14ac:dyDescent="0.3">
      <c r="A249" s="6" t="s">
        <v>260</v>
      </c>
      <c r="B249" s="9">
        <f>GSEmployeesByOccupationalSeries[[#This Row],[Male Employees]]+GSEmployeesByOccupationalSeries[[#This Row],[Female Employees]]</f>
        <v>426</v>
      </c>
      <c r="C249" s="13">
        <f>GSEmployeesByOccupationalSeries[[#This Row],[Total Empl]]/$B$317</f>
        <v>3.0991690443937775E-4</v>
      </c>
      <c r="D249" s="9">
        <v>271</v>
      </c>
      <c r="E249" s="9">
        <v>155</v>
      </c>
      <c r="F249" s="11">
        <f>GSEmployeesByOccupationalSeries[[#This Row],[Female Employees]]/GSEmployeesByOccupationalSeries[[#This Row],[Total Empl]]</f>
        <v>0.36384976525821594</v>
      </c>
      <c r="G249" s="15">
        <f>((GSEmployeesByOccupationalSeries[[#This Row],[Male Employees]]*GSEmployeesByOccupationalSeries[[#This Row],[Male
Avg Salary]])+(E249*GSEmployeesByOccupationalSeries[[#This Row],[Female
Avg Salary]]))/GSEmployeesByOccupationalSeries[[#This Row],[Total Empl]]</f>
        <v>96900.415492957953</v>
      </c>
      <c r="H249" s="15">
        <v>97759.232472325006</v>
      </c>
      <c r="I249" s="15">
        <v>95398.870967741997</v>
      </c>
      <c r="J249" s="11">
        <f>ROUND(GSEmployeesByOccupationalSeries[[#This Row],[Female
Avg Salary]]/GSEmployeesByOccupationalSeries[[#This Row],[Male
Avg Salary]],3)</f>
        <v>0.97599999999999998</v>
      </c>
      <c r="K249" s="16">
        <f>ROUND(GSEmployeesByOccupationalSeries[[#This Row],[% 
of Total Pop]]*J249,7)</f>
        <v>3.0249999999999998E-4</v>
      </c>
    </row>
    <row r="250" spans="1:11" ht="15.6" x14ac:dyDescent="0.3">
      <c r="A250" s="6" t="s">
        <v>261</v>
      </c>
      <c r="B250" s="9">
        <f>GSEmployeesByOccupationalSeries[[#This Row],[Male Employees]]+GSEmployeesByOccupationalSeries[[#This Row],[Female Employees]]</f>
        <v>243</v>
      </c>
      <c r="C250" s="13">
        <f>GSEmployeesByOccupationalSeries[[#This Row],[Total Empl]]/$B$317</f>
        <v>1.7678358633513804E-4</v>
      </c>
      <c r="D250" s="9">
        <v>157</v>
      </c>
      <c r="E250" s="9">
        <v>86</v>
      </c>
      <c r="F250" s="11">
        <f>GSEmployeesByOccupationalSeries[[#This Row],[Female Employees]]/GSEmployeesByOccupationalSeries[[#This Row],[Total Empl]]</f>
        <v>0.35390946502057613</v>
      </c>
      <c r="G250" s="15">
        <f>((GSEmployeesByOccupationalSeries[[#This Row],[Male Employees]]*GSEmployeesByOccupationalSeries[[#This Row],[Male
Avg Salary]])+(E250*GSEmployeesByOccupationalSeries[[#This Row],[Female
Avg Salary]]))/GSEmployeesByOccupationalSeries[[#This Row],[Total Empl]]</f>
        <v>66353.662551440371</v>
      </c>
      <c r="H250" s="15">
        <v>68398.484076433</v>
      </c>
      <c r="I250" s="15">
        <v>62620.674418604998</v>
      </c>
      <c r="J250" s="11">
        <f>ROUND(GSEmployeesByOccupationalSeries[[#This Row],[Female
Avg Salary]]/GSEmployeesByOccupationalSeries[[#This Row],[Male
Avg Salary]],3)</f>
        <v>0.91600000000000004</v>
      </c>
      <c r="K250" s="16">
        <f>ROUND(GSEmployeesByOccupationalSeries[[#This Row],[% 
of Total Pop]]*J250,7)</f>
        <v>1.6190000000000001E-4</v>
      </c>
    </row>
    <row r="251" spans="1:11" ht="15.6" x14ac:dyDescent="0.3">
      <c r="A251" s="6" t="s">
        <v>262</v>
      </c>
      <c r="B251" s="9">
        <f>GSEmployeesByOccupationalSeries[[#This Row],[Male Employees]]+GSEmployeesByOccupationalSeries[[#This Row],[Female Employees]]</f>
        <v>365</v>
      </c>
      <c r="C251" s="13">
        <f>GSEmployeesByOccupationalSeries[[#This Row],[Total Empl]]/$B$317</f>
        <v>2.6553913173796452E-4</v>
      </c>
      <c r="D251" s="9">
        <v>330</v>
      </c>
      <c r="E251" s="9">
        <v>35</v>
      </c>
      <c r="F251" s="11">
        <f>GSEmployeesByOccupationalSeries[[#This Row],[Female Employees]]/GSEmployeesByOccupationalSeries[[#This Row],[Total Empl]]</f>
        <v>9.5890410958904104E-2</v>
      </c>
      <c r="G251" s="15">
        <f>((GSEmployeesByOccupationalSeries[[#This Row],[Male Employees]]*GSEmployeesByOccupationalSeries[[#This Row],[Male
Avg Salary]])+(E251*GSEmployeesByOccupationalSeries[[#This Row],[Female
Avg Salary]]))/GSEmployeesByOccupationalSeries[[#This Row],[Total Empl]]</f>
        <v>92219.572602740038</v>
      </c>
      <c r="H251" s="15">
        <v>91934.763636364005</v>
      </c>
      <c r="I251" s="15">
        <v>94904.914285713996</v>
      </c>
      <c r="J251" s="11">
        <f>ROUND(GSEmployeesByOccupationalSeries[[#This Row],[Female
Avg Salary]]/GSEmployeesByOccupationalSeries[[#This Row],[Male
Avg Salary]],3)</f>
        <v>1.032</v>
      </c>
      <c r="K251" s="16">
        <f>ROUND(GSEmployeesByOccupationalSeries[[#This Row],[% 
of Total Pop]]*J251,7)</f>
        <v>2.7399999999999999E-4</v>
      </c>
    </row>
    <row r="252" spans="1:11" ht="15.6" x14ac:dyDescent="0.3">
      <c r="A252" s="6" t="s">
        <v>264</v>
      </c>
      <c r="B252" s="9">
        <f>GSEmployeesByOccupationalSeries[[#This Row],[Male Employees]]+GSEmployeesByOccupationalSeries[[#This Row],[Female Employees]]</f>
        <v>727</v>
      </c>
      <c r="C252" s="13">
        <f>GSEmployeesByOccupationalSeries[[#This Row],[Total Empl]]/$B$317</f>
        <v>5.2889575006438412E-4</v>
      </c>
      <c r="D252" s="9">
        <v>199</v>
      </c>
      <c r="E252" s="9">
        <v>528</v>
      </c>
      <c r="F252" s="11">
        <f>GSEmployeesByOccupationalSeries[[#This Row],[Female Employees]]/GSEmployeesByOccupationalSeries[[#This Row],[Total Empl]]</f>
        <v>0.72627235213204955</v>
      </c>
      <c r="G252" s="15">
        <f>((GSEmployeesByOccupationalSeries[[#This Row],[Male Employees]]*GSEmployeesByOccupationalSeries[[#This Row],[Male
Avg Salary]])+(E252*GSEmployeesByOccupationalSeries[[#This Row],[Female
Avg Salary]]))/GSEmployeesByOccupationalSeries[[#This Row],[Total Empl]]</f>
        <v>102466.50206327348</v>
      </c>
      <c r="H252" s="15">
        <v>100950.045226131</v>
      </c>
      <c r="I252" s="15">
        <v>103038.045454545</v>
      </c>
      <c r="J252" s="11">
        <f>ROUND(GSEmployeesByOccupationalSeries[[#This Row],[Female
Avg Salary]]/GSEmployeesByOccupationalSeries[[#This Row],[Male
Avg Salary]],3)</f>
        <v>1.0209999999999999</v>
      </c>
      <c r="K252" s="16">
        <f>ROUND(GSEmployeesByOccupationalSeries[[#This Row],[% 
of Total Pop]]*J252,7)</f>
        <v>5.4000000000000001E-4</v>
      </c>
    </row>
    <row r="253" spans="1:11" ht="15.6" x14ac:dyDescent="0.3">
      <c r="A253" s="6" t="s">
        <v>265</v>
      </c>
      <c r="B253" s="9">
        <f>GSEmployeesByOccupationalSeries[[#This Row],[Male Employees]]+GSEmployeesByOccupationalSeries[[#This Row],[Female Employees]]</f>
        <v>391</v>
      </c>
      <c r="C253" s="13">
        <f>GSEmployeesByOccupationalSeries[[#This Row],[Total Empl]]/$B$317</f>
        <v>2.844542479713538E-4</v>
      </c>
      <c r="D253" s="9">
        <v>124</v>
      </c>
      <c r="E253" s="9">
        <v>267</v>
      </c>
      <c r="F253" s="11">
        <f>GSEmployeesByOccupationalSeries[[#This Row],[Female Employees]]/GSEmployeesByOccupationalSeries[[#This Row],[Total Empl]]</f>
        <v>0.68286445012787722</v>
      </c>
      <c r="G253" s="15">
        <f>((GSEmployeesByOccupationalSeries[[#This Row],[Male Employees]]*GSEmployeesByOccupationalSeries[[#This Row],[Male
Avg Salary]])+(E253*GSEmployeesByOccupationalSeries[[#This Row],[Female
Avg Salary]]))/GSEmployeesByOccupationalSeries[[#This Row],[Total Empl]]</f>
        <v>55880.629156010327</v>
      </c>
      <c r="H253" s="15">
        <v>57014.266129032003</v>
      </c>
      <c r="I253" s="15">
        <v>55354.146067415997</v>
      </c>
      <c r="J253" s="11">
        <f>ROUND(GSEmployeesByOccupationalSeries[[#This Row],[Female
Avg Salary]]/GSEmployeesByOccupationalSeries[[#This Row],[Male
Avg Salary]],3)</f>
        <v>0.97099999999999997</v>
      </c>
      <c r="K253" s="16">
        <f>ROUND(GSEmployeesByOccupationalSeries[[#This Row],[% 
of Total Pop]]*J253,7)</f>
        <v>2.7619999999999999E-4</v>
      </c>
    </row>
    <row r="254" spans="1:11" ht="15.6" x14ac:dyDescent="0.3">
      <c r="A254" s="6" t="s">
        <v>266</v>
      </c>
      <c r="B254" s="9">
        <f>GSEmployeesByOccupationalSeries[[#This Row],[Male Employees]]+GSEmployeesByOccupationalSeries[[#This Row],[Female Employees]]</f>
        <v>606</v>
      </c>
      <c r="C254" s="13">
        <f>GSEmployeesByOccupationalSeries[[#This Row],[Total Empl]]/$B$317</f>
        <v>4.4086770913207262E-4</v>
      </c>
      <c r="D254" s="9">
        <v>225</v>
      </c>
      <c r="E254" s="9">
        <v>381</v>
      </c>
      <c r="F254" s="11">
        <f>GSEmployeesByOccupationalSeries[[#This Row],[Female Employees]]/GSEmployeesByOccupationalSeries[[#This Row],[Total Empl]]</f>
        <v>0.62871287128712872</v>
      </c>
      <c r="G254" s="15">
        <f>((GSEmployeesByOccupationalSeries[[#This Row],[Male Employees]]*GSEmployeesByOccupationalSeries[[#This Row],[Male
Avg Salary]])+(E254*GSEmployeesByOccupationalSeries[[#This Row],[Female
Avg Salary]]))/GSEmployeesByOccupationalSeries[[#This Row],[Total Empl]]</f>
        <v>106423.9752475248</v>
      </c>
      <c r="H254" s="15">
        <v>106766.155555556</v>
      </c>
      <c r="I254" s="15">
        <v>106221.900262467</v>
      </c>
      <c r="J254" s="11">
        <f>ROUND(GSEmployeesByOccupationalSeries[[#This Row],[Female
Avg Salary]]/GSEmployeesByOccupationalSeries[[#This Row],[Male
Avg Salary]],3)</f>
        <v>0.995</v>
      </c>
      <c r="K254" s="16">
        <f>ROUND(GSEmployeesByOccupationalSeries[[#This Row],[% 
of Total Pop]]*J254,7)</f>
        <v>4.3869999999999998E-4</v>
      </c>
    </row>
    <row r="255" spans="1:11" ht="15.6" x14ac:dyDescent="0.3">
      <c r="A255" s="6" t="s">
        <v>267</v>
      </c>
      <c r="B255" s="9">
        <f>GSEmployeesByOccupationalSeries[[#This Row],[Male Employees]]+GSEmployeesByOccupationalSeries[[#This Row],[Female Employees]]</f>
        <v>495</v>
      </c>
      <c r="C255" s="13">
        <f>GSEmployeesByOccupationalSeries[[#This Row],[Total Empl]]/$B$317</f>
        <v>3.6011471290491081E-4</v>
      </c>
      <c r="D255" s="9">
        <v>226</v>
      </c>
      <c r="E255" s="9">
        <v>269</v>
      </c>
      <c r="F255" s="11">
        <f>GSEmployeesByOccupationalSeries[[#This Row],[Female Employees]]/GSEmployeesByOccupationalSeries[[#This Row],[Total Empl]]</f>
        <v>0.54343434343434338</v>
      </c>
      <c r="G255" s="15">
        <f>((GSEmployeesByOccupationalSeries[[#This Row],[Male Employees]]*GSEmployeesByOccupationalSeries[[#This Row],[Male
Avg Salary]])+(E255*GSEmployeesByOccupationalSeries[[#This Row],[Female
Avg Salary]]))/GSEmployeesByOccupationalSeries[[#This Row],[Total Empl]]</f>
        <v>103320.68282828292</v>
      </c>
      <c r="H255" s="15">
        <v>105547.96460177</v>
      </c>
      <c r="I255" s="15">
        <v>101449.434944238</v>
      </c>
      <c r="J255" s="11">
        <f>ROUND(GSEmployeesByOccupationalSeries[[#This Row],[Female
Avg Salary]]/GSEmployeesByOccupationalSeries[[#This Row],[Male
Avg Salary]],3)</f>
        <v>0.96099999999999997</v>
      </c>
      <c r="K255" s="16">
        <f>ROUND(GSEmployeesByOccupationalSeries[[#This Row],[% 
of Total Pop]]*J255,7)</f>
        <v>3.4610000000000001E-4</v>
      </c>
    </row>
    <row r="256" spans="1:11" ht="15.6" x14ac:dyDescent="0.3">
      <c r="A256" s="6" t="s">
        <v>268</v>
      </c>
      <c r="B256" s="9">
        <f>GSEmployeesByOccupationalSeries[[#This Row],[Male Employees]]+GSEmployeesByOccupationalSeries[[#This Row],[Female Employees]]</f>
        <v>1315</v>
      </c>
      <c r="C256" s="13">
        <f>GSEmployeesByOccupationalSeries[[#This Row],[Total Empl]]/$B$317</f>
        <v>9.5666837872718723E-4</v>
      </c>
      <c r="D256" s="9">
        <v>656</v>
      </c>
      <c r="E256" s="9">
        <v>659</v>
      </c>
      <c r="F256" s="11">
        <f>GSEmployeesByOccupationalSeries[[#This Row],[Female Employees]]/GSEmployeesByOccupationalSeries[[#This Row],[Total Empl]]</f>
        <v>0.50114068441064641</v>
      </c>
      <c r="G256" s="15">
        <f>((GSEmployeesByOccupationalSeries[[#This Row],[Male Employees]]*GSEmployeesByOccupationalSeries[[#This Row],[Male
Avg Salary]])+(E256*GSEmployeesByOccupationalSeries[[#This Row],[Female
Avg Salary]]))/GSEmployeesByOccupationalSeries[[#This Row],[Total Empl]]</f>
        <v>59291.762737642697</v>
      </c>
      <c r="H256" s="15">
        <v>59264.016768292997</v>
      </c>
      <c r="I256" s="15">
        <v>59319.382397572001</v>
      </c>
      <c r="J256" s="11">
        <f>ROUND(GSEmployeesByOccupationalSeries[[#This Row],[Female
Avg Salary]]/GSEmployeesByOccupationalSeries[[#This Row],[Male
Avg Salary]],3)</f>
        <v>1.0009999999999999</v>
      </c>
      <c r="K256" s="16">
        <f>ROUND(GSEmployeesByOccupationalSeries[[#This Row],[% 
of Total Pop]]*J256,7)</f>
        <v>9.5759999999999997E-4</v>
      </c>
    </row>
    <row r="257" spans="1:11" ht="15.6" x14ac:dyDescent="0.3">
      <c r="A257" s="6" t="s">
        <v>269</v>
      </c>
      <c r="B257" s="9">
        <f>GSEmployeesByOccupationalSeries[[#This Row],[Male Employees]]+GSEmployeesByOccupationalSeries[[#This Row],[Female Employees]]</f>
        <v>260</v>
      </c>
      <c r="C257" s="13">
        <f>GSEmployeesByOccupationalSeries[[#This Row],[Total Empl]]/$B$317</f>
        <v>1.8915116233389254E-4</v>
      </c>
      <c r="D257" s="9">
        <v>168</v>
      </c>
      <c r="E257" s="9">
        <v>92</v>
      </c>
      <c r="F257" s="11">
        <f>GSEmployeesByOccupationalSeries[[#This Row],[Female Employees]]/GSEmployeesByOccupationalSeries[[#This Row],[Total Empl]]</f>
        <v>0.35384615384615387</v>
      </c>
      <c r="G257" s="15">
        <f>((GSEmployeesByOccupationalSeries[[#This Row],[Male Employees]]*GSEmployeesByOccupationalSeries[[#This Row],[Male
Avg Salary]])+(E257*GSEmployeesByOccupationalSeries[[#This Row],[Female
Avg Salary]]))/GSEmployeesByOccupationalSeries[[#This Row],[Total Empl]]</f>
        <v>140736.01923076928</v>
      </c>
      <c r="H257" s="15">
        <v>141114.85714285701</v>
      </c>
      <c r="I257" s="15">
        <v>140044.22826087</v>
      </c>
      <c r="J257" s="11">
        <f>ROUND(GSEmployeesByOccupationalSeries[[#This Row],[Female
Avg Salary]]/GSEmployeesByOccupationalSeries[[#This Row],[Male
Avg Salary]],3)</f>
        <v>0.99199999999999999</v>
      </c>
      <c r="K257" s="16">
        <f>ROUND(GSEmployeesByOccupationalSeries[[#This Row],[% 
of Total Pop]]*J257,7)</f>
        <v>1.8760000000000001E-4</v>
      </c>
    </row>
    <row r="258" spans="1:11" ht="15.6" x14ac:dyDescent="0.3">
      <c r="A258" s="6" t="s">
        <v>270</v>
      </c>
      <c r="B258" s="9">
        <f>GSEmployeesByOccupationalSeries[[#This Row],[Male Employees]]+GSEmployeesByOccupationalSeries[[#This Row],[Female Employees]]</f>
        <v>2910</v>
      </c>
      <c r="C258" s="13">
        <f>GSEmployeesByOccupationalSeries[[#This Row],[Total Empl]]/$B$317</f>
        <v>2.1170380091985667E-3</v>
      </c>
      <c r="D258" s="9">
        <v>2032</v>
      </c>
      <c r="E258" s="9">
        <v>878</v>
      </c>
      <c r="F258" s="11">
        <f>GSEmployeesByOccupationalSeries[[#This Row],[Female Employees]]/GSEmployeesByOccupationalSeries[[#This Row],[Total Empl]]</f>
        <v>0.30171821305841923</v>
      </c>
      <c r="G258" s="15">
        <f>((GSEmployeesByOccupationalSeries[[#This Row],[Male Employees]]*GSEmployeesByOccupationalSeries[[#This Row],[Male
Avg Salary]])+(E258*GSEmployeesByOccupationalSeries[[#This Row],[Female
Avg Salary]]))/GSEmployeesByOccupationalSeries[[#This Row],[Total Empl]]</f>
        <v>120711.38404726739</v>
      </c>
      <c r="H258" s="15">
        <v>122511.577548006</v>
      </c>
      <c r="I258" s="15">
        <v>116545.104783599</v>
      </c>
      <c r="J258" s="11">
        <f>ROUND(GSEmployeesByOccupationalSeries[[#This Row],[Female
Avg Salary]]/GSEmployeesByOccupationalSeries[[#This Row],[Male
Avg Salary]],3)</f>
        <v>0.95099999999999996</v>
      </c>
      <c r="K258" s="16">
        <f>ROUND(GSEmployeesByOccupationalSeries[[#This Row],[% 
of Total Pop]]*J258,7)</f>
        <v>2.0133E-3</v>
      </c>
    </row>
    <row r="259" spans="1:11" ht="15.6" x14ac:dyDescent="0.3">
      <c r="A259" s="6" t="s">
        <v>272</v>
      </c>
      <c r="B259" s="9">
        <f>GSEmployeesByOccupationalSeries[[#This Row],[Male Employees]]+GSEmployeesByOccupationalSeries[[#This Row],[Female Employees]]</f>
        <v>1162</v>
      </c>
      <c r="C259" s="13">
        <f>GSEmployeesByOccupationalSeries[[#This Row],[Total Empl]]/$B$317</f>
        <v>8.4536019473839671E-4</v>
      </c>
      <c r="D259" s="9">
        <v>625</v>
      </c>
      <c r="E259" s="9">
        <v>537</v>
      </c>
      <c r="F259" s="11">
        <f>GSEmployeesByOccupationalSeries[[#This Row],[Female Employees]]/GSEmployeesByOccupationalSeries[[#This Row],[Total Empl]]</f>
        <v>0.46213425129087782</v>
      </c>
      <c r="G259" s="15">
        <f>((GSEmployeesByOccupationalSeries[[#This Row],[Male Employees]]*GSEmployeesByOccupationalSeries[[#This Row],[Male
Avg Salary]])+(E259*GSEmployeesByOccupationalSeries[[#This Row],[Female
Avg Salary]]))/GSEmployeesByOccupationalSeries[[#This Row],[Total Empl]]</f>
        <v>129858.245958782</v>
      </c>
      <c r="H259" s="15">
        <v>130397.344</v>
      </c>
      <c r="I259" s="15">
        <v>129230.804104478</v>
      </c>
      <c r="J259" s="11">
        <f>ROUND(GSEmployeesByOccupationalSeries[[#This Row],[Female
Avg Salary]]/GSEmployeesByOccupationalSeries[[#This Row],[Male
Avg Salary]],3)</f>
        <v>0.99099999999999999</v>
      </c>
      <c r="K259" s="16">
        <f>ROUND(GSEmployeesByOccupationalSeries[[#This Row],[% 
of Total Pop]]*J259,7)</f>
        <v>8.3779999999999998E-4</v>
      </c>
    </row>
    <row r="260" spans="1:11" ht="15.6" x14ac:dyDescent="0.3">
      <c r="A260" s="6" t="s">
        <v>273</v>
      </c>
      <c r="B260" s="9">
        <f>GSEmployeesByOccupationalSeries[[#This Row],[Male Employees]]+GSEmployeesByOccupationalSeries[[#This Row],[Female Employees]]</f>
        <v>3092</v>
      </c>
      <c r="C260" s="13">
        <f>GSEmployeesByOccupationalSeries[[#This Row],[Total Empl]]/$B$317</f>
        <v>2.2494438228322913E-3</v>
      </c>
      <c r="D260" s="9">
        <v>1522</v>
      </c>
      <c r="E260" s="9">
        <v>1570</v>
      </c>
      <c r="F260" s="11">
        <f>GSEmployeesByOccupationalSeries[[#This Row],[Female Employees]]/GSEmployeesByOccupationalSeries[[#This Row],[Total Empl]]</f>
        <v>0.50776196636481241</v>
      </c>
      <c r="G260" s="15">
        <f>((GSEmployeesByOccupationalSeries[[#This Row],[Male Employees]]*GSEmployeesByOccupationalSeries[[#This Row],[Male
Avg Salary]])+(E260*GSEmployeesByOccupationalSeries[[#This Row],[Female
Avg Salary]]))/GSEmployeesByOccupationalSeries[[#This Row],[Total Empl]]</f>
        <v>119405.04463130682</v>
      </c>
      <c r="H260" s="15">
        <v>119565.737187911</v>
      </c>
      <c r="I260" s="15">
        <v>119249.264968153</v>
      </c>
      <c r="J260" s="11">
        <f>ROUND(GSEmployeesByOccupationalSeries[[#This Row],[Female
Avg Salary]]/GSEmployeesByOccupationalSeries[[#This Row],[Male
Avg Salary]],3)</f>
        <v>0.997</v>
      </c>
      <c r="K260" s="16">
        <f>ROUND(GSEmployeesByOccupationalSeries[[#This Row],[% 
of Total Pop]]*J260,7)</f>
        <v>2.2426999999999998E-3</v>
      </c>
    </row>
    <row r="261" spans="1:11" ht="15.6" x14ac:dyDescent="0.3">
      <c r="A261" s="6" t="s">
        <v>274</v>
      </c>
      <c r="B261" s="9">
        <f>GSEmployeesByOccupationalSeries[[#This Row],[Male Employees]]+GSEmployeesByOccupationalSeries[[#This Row],[Female Employees]]</f>
        <v>332</v>
      </c>
      <c r="C261" s="13">
        <f>GSEmployeesByOccupationalSeries[[#This Row],[Total Empl]]/$B$317</f>
        <v>2.4153148421097049E-4</v>
      </c>
      <c r="D261" s="9">
        <v>80</v>
      </c>
      <c r="E261" s="9">
        <v>252</v>
      </c>
      <c r="F261" s="11">
        <f>GSEmployeesByOccupationalSeries[[#This Row],[Female Employees]]/GSEmployeesByOccupationalSeries[[#This Row],[Total Empl]]</f>
        <v>0.75903614457831325</v>
      </c>
      <c r="G261" s="15">
        <f>((GSEmployeesByOccupationalSeries[[#This Row],[Male Employees]]*GSEmployeesByOccupationalSeries[[#This Row],[Male
Avg Salary]])+(E261*GSEmployeesByOccupationalSeries[[#This Row],[Female
Avg Salary]]))/GSEmployeesByOccupationalSeries[[#This Row],[Total Empl]]</f>
        <v>51929.975903614708</v>
      </c>
      <c r="H261" s="15">
        <v>51697.462500000001</v>
      </c>
      <c r="I261" s="15">
        <v>52003.789682540002</v>
      </c>
      <c r="J261" s="11">
        <f>ROUND(GSEmployeesByOccupationalSeries[[#This Row],[Female
Avg Salary]]/GSEmployeesByOccupationalSeries[[#This Row],[Male
Avg Salary]],3)</f>
        <v>1.006</v>
      </c>
      <c r="K261" s="16">
        <f>ROUND(GSEmployeesByOccupationalSeries[[#This Row],[% 
of Total Pop]]*J261,7)</f>
        <v>2.43E-4</v>
      </c>
    </row>
    <row r="262" spans="1:11" ht="15.6" x14ac:dyDescent="0.3">
      <c r="A262" s="6" t="s">
        <v>275</v>
      </c>
      <c r="B262" s="9">
        <f>GSEmployeesByOccupationalSeries[[#This Row],[Male Employees]]+GSEmployeesByOccupationalSeries[[#This Row],[Female Employees]]</f>
        <v>2314</v>
      </c>
      <c r="C262" s="13">
        <f>GSEmployeesByOccupationalSeries[[#This Row],[Total Empl]]/$B$317</f>
        <v>1.6834453447716435E-3</v>
      </c>
      <c r="D262" s="9">
        <v>1782</v>
      </c>
      <c r="E262" s="9">
        <v>532</v>
      </c>
      <c r="F262" s="11">
        <f>GSEmployeesByOccupationalSeries[[#This Row],[Female Employees]]/GSEmployeesByOccupationalSeries[[#This Row],[Total Empl]]</f>
        <v>0.22990492653414002</v>
      </c>
      <c r="G262" s="15">
        <f>((GSEmployeesByOccupationalSeries[[#This Row],[Male Employees]]*GSEmployeesByOccupationalSeries[[#This Row],[Male
Avg Salary]])+(E262*GSEmployeesByOccupationalSeries[[#This Row],[Female
Avg Salary]]))/GSEmployeesByOccupationalSeries[[#This Row],[Total Empl]]</f>
        <v>103600.652661863</v>
      </c>
      <c r="H262" s="15">
        <v>102760.62977528101</v>
      </c>
      <c r="I262" s="15">
        <v>106414.413533835</v>
      </c>
      <c r="J262" s="11">
        <f>ROUND(GSEmployeesByOccupationalSeries[[#This Row],[Female
Avg Salary]]/GSEmployeesByOccupationalSeries[[#This Row],[Male
Avg Salary]],3)</f>
        <v>1.036</v>
      </c>
      <c r="K262" s="16">
        <f>ROUND(GSEmployeesByOccupationalSeries[[#This Row],[% 
of Total Pop]]*J262,7)</f>
        <v>1.7440000000000001E-3</v>
      </c>
    </row>
    <row r="263" spans="1:11" ht="15.6" x14ac:dyDescent="0.3">
      <c r="A263" s="6" t="s">
        <v>276</v>
      </c>
      <c r="B263" s="9">
        <f>GSEmployeesByOccupationalSeries[[#This Row],[Male Employees]]+GSEmployeesByOccupationalSeries[[#This Row],[Female Employees]]</f>
        <v>5178</v>
      </c>
      <c r="C263" s="13">
        <f>GSEmployeesByOccupationalSeries[[#This Row],[Total Empl]]/$B$317</f>
        <v>3.7670181483265217E-3</v>
      </c>
      <c r="D263" s="9">
        <v>4547</v>
      </c>
      <c r="E263" s="9">
        <v>631</v>
      </c>
      <c r="F263" s="11">
        <f>GSEmployeesByOccupationalSeries[[#This Row],[Female Employees]]/GSEmployeesByOccupationalSeries[[#This Row],[Total Empl]]</f>
        <v>0.12186172267284666</v>
      </c>
      <c r="G263" s="15">
        <f>((GSEmployeesByOccupationalSeries[[#This Row],[Male Employees]]*GSEmployeesByOccupationalSeries[[#This Row],[Male
Avg Salary]])+(E263*GSEmployeesByOccupationalSeries[[#This Row],[Female
Avg Salary]]))/GSEmployeesByOccupationalSeries[[#This Row],[Total Empl]]</f>
        <v>96688.384203584515</v>
      </c>
      <c r="H263" s="15">
        <v>97458.203080307998</v>
      </c>
      <c r="I263" s="15">
        <v>91141.052297939998</v>
      </c>
      <c r="J263" s="11">
        <f>ROUND(GSEmployeesByOccupationalSeries[[#This Row],[Female
Avg Salary]]/GSEmployeesByOccupationalSeries[[#This Row],[Male
Avg Salary]],3)</f>
        <v>0.93500000000000005</v>
      </c>
      <c r="K263" s="16">
        <f>ROUND(GSEmployeesByOccupationalSeries[[#This Row],[% 
of Total Pop]]*J263,7)</f>
        <v>3.5222000000000001E-3</v>
      </c>
    </row>
    <row r="264" spans="1:11" ht="15.6" x14ac:dyDescent="0.3">
      <c r="A264" s="6" t="s">
        <v>278</v>
      </c>
      <c r="B264" s="9">
        <f>GSEmployeesByOccupationalSeries[[#This Row],[Male Employees]]+GSEmployeesByOccupationalSeries[[#This Row],[Female Employees]]</f>
        <v>647</v>
      </c>
      <c r="C264" s="13">
        <f>GSEmployeesByOccupationalSeries[[#This Row],[Total Empl]]/$B$317</f>
        <v>4.7069539242318643E-4</v>
      </c>
      <c r="D264" s="9">
        <v>294</v>
      </c>
      <c r="E264" s="9">
        <v>353</v>
      </c>
      <c r="F264" s="11">
        <f>GSEmployeesByOccupationalSeries[[#This Row],[Female Employees]]/GSEmployeesByOccupationalSeries[[#This Row],[Total Empl]]</f>
        <v>0.54559505409582687</v>
      </c>
      <c r="G264" s="15">
        <f>((GSEmployeesByOccupationalSeries[[#This Row],[Male Employees]]*GSEmployeesByOccupationalSeries[[#This Row],[Male
Avg Salary]])+(E264*GSEmployeesByOccupationalSeries[[#This Row],[Female
Avg Salary]]))/GSEmployeesByOccupationalSeries[[#This Row],[Total Empl]]</f>
        <v>56109.094281298174</v>
      </c>
      <c r="H264" s="15">
        <v>55534.765306121997</v>
      </c>
      <c r="I264" s="15">
        <v>56587.430594901001</v>
      </c>
      <c r="J264" s="11">
        <f>ROUND(GSEmployeesByOccupationalSeries[[#This Row],[Female
Avg Salary]]/GSEmployeesByOccupationalSeries[[#This Row],[Male
Avg Salary]],3)</f>
        <v>1.0189999999999999</v>
      </c>
      <c r="K264" s="16">
        <f>ROUND(GSEmployeesByOccupationalSeries[[#This Row],[% 
of Total Pop]]*J264,7)</f>
        <v>4.796E-4</v>
      </c>
    </row>
    <row r="265" spans="1:11" ht="15.6" x14ac:dyDescent="0.3">
      <c r="A265" s="6" t="s">
        <v>279</v>
      </c>
      <c r="B265" s="9">
        <f>GSEmployeesByOccupationalSeries[[#This Row],[Male Employees]]+GSEmployeesByOccupationalSeries[[#This Row],[Female Employees]]</f>
        <v>338</v>
      </c>
      <c r="C265" s="13">
        <f>GSEmployeesByOccupationalSeries[[#This Row],[Total Empl]]/$B$317</f>
        <v>2.4589651103406029E-4</v>
      </c>
      <c r="D265" s="9">
        <v>242</v>
      </c>
      <c r="E265" s="9">
        <v>96</v>
      </c>
      <c r="F265" s="11">
        <f>GSEmployeesByOccupationalSeries[[#This Row],[Female Employees]]/GSEmployeesByOccupationalSeries[[#This Row],[Total Empl]]</f>
        <v>0.28402366863905326</v>
      </c>
      <c r="G265" s="15">
        <f>((GSEmployeesByOccupationalSeries[[#This Row],[Male Employees]]*GSEmployeesByOccupationalSeries[[#This Row],[Male
Avg Salary]])+(E265*GSEmployeesByOccupationalSeries[[#This Row],[Female
Avg Salary]]))/GSEmployeesByOccupationalSeries[[#This Row],[Total Empl]]</f>
        <v>77378.381656805082</v>
      </c>
      <c r="H265" s="15">
        <v>80457.58677686</v>
      </c>
      <c r="I265" s="15">
        <v>69616.21875</v>
      </c>
      <c r="J265" s="11">
        <f>ROUND(GSEmployeesByOccupationalSeries[[#This Row],[Female
Avg Salary]]/GSEmployeesByOccupationalSeries[[#This Row],[Male
Avg Salary]],3)</f>
        <v>0.86499999999999999</v>
      </c>
      <c r="K265" s="16">
        <f>ROUND(GSEmployeesByOccupationalSeries[[#This Row],[% 
of Total Pop]]*J265,7)</f>
        <v>2.1269999999999999E-4</v>
      </c>
    </row>
    <row r="266" spans="1:11" ht="15.6" x14ac:dyDescent="0.3">
      <c r="A266" s="6" t="s">
        <v>280</v>
      </c>
      <c r="B266" s="9">
        <f>GSEmployeesByOccupationalSeries[[#This Row],[Male Employees]]+GSEmployeesByOccupationalSeries[[#This Row],[Female Employees]]</f>
        <v>2944</v>
      </c>
      <c r="C266" s="13">
        <f>GSEmployeesByOccupationalSeries[[#This Row],[Total Empl]]/$B$317</f>
        <v>2.1417731611960756E-3</v>
      </c>
      <c r="D266" s="9">
        <v>2629</v>
      </c>
      <c r="E266" s="9">
        <v>315</v>
      </c>
      <c r="F266" s="11">
        <f>GSEmployeesByOccupationalSeries[[#This Row],[Female Employees]]/GSEmployeesByOccupationalSeries[[#This Row],[Total Empl]]</f>
        <v>0.10699728260869565</v>
      </c>
      <c r="G266" s="15">
        <f>((GSEmployeesByOccupationalSeries[[#This Row],[Male Employees]]*GSEmployeesByOccupationalSeries[[#This Row],[Male
Avg Salary]])+(E266*GSEmployeesByOccupationalSeries[[#This Row],[Female
Avg Salary]]))/GSEmployeesByOccupationalSeries[[#This Row],[Total Empl]]</f>
        <v>93856.154079473723</v>
      </c>
      <c r="H266" s="15">
        <v>93836.609969558995</v>
      </c>
      <c r="I266" s="15">
        <v>94019.269841269997</v>
      </c>
      <c r="J266" s="11">
        <f>ROUND(GSEmployeesByOccupationalSeries[[#This Row],[Female
Avg Salary]]/GSEmployeesByOccupationalSeries[[#This Row],[Male
Avg Salary]],3)</f>
        <v>1.002</v>
      </c>
      <c r="K266" s="16">
        <f>ROUND(GSEmployeesByOccupationalSeries[[#This Row],[% 
of Total Pop]]*J266,7)</f>
        <v>2.1461000000000002E-3</v>
      </c>
    </row>
    <row r="267" spans="1:11" ht="15.6" x14ac:dyDescent="0.3">
      <c r="A267" s="6" t="s">
        <v>281</v>
      </c>
      <c r="B267" s="9">
        <f>GSEmployeesByOccupationalSeries[[#This Row],[Male Employees]]+GSEmployeesByOccupationalSeries[[#This Row],[Female Employees]]</f>
        <v>204</v>
      </c>
      <c r="C267" s="13">
        <f>GSEmployeesByOccupationalSeries[[#This Row],[Total Empl]]/$B$317</f>
        <v>1.4841091198505415E-4</v>
      </c>
      <c r="D267" s="9">
        <v>117</v>
      </c>
      <c r="E267" s="9">
        <v>87</v>
      </c>
      <c r="F267" s="11">
        <f>GSEmployeesByOccupationalSeries[[#This Row],[Female Employees]]/GSEmployeesByOccupationalSeries[[#This Row],[Total Empl]]</f>
        <v>0.4264705882352941</v>
      </c>
      <c r="G267" s="15">
        <f>((GSEmployeesByOccupationalSeries[[#This Row],[Male Employees]]*GSEmployeesByOccupationalSeries[[#This Row],[Male
Avg Salary]])+(E267*GSEmployeesByOccupationalSeries[[#This Row],[Female
Avg Salary]]))/GSEmployeesByOccupationalSeries[[#This Row],[Total Empl]]</f>
        <v>99962.818627450979</v>
      </c>
      <c r="H267" s="15">
        <v>100322.615384615</v>
      </c>
      <c r="I267" s="15">
        <v>99478.954022988997</v>
      </c>
      <c r="J267" s="11">
        <f>ROUND(GSEmployeesByOccupationalSeries[[#This Row],[Female
Avg Salary]]/GSEmployeesByOccupationalSeries[[#This Row],[Male
Avg Salary]],3)</f>
        <v>0.99199999999999999</v>
      </c>
      <c r="K267" s="16">
        <f>ROUND(GSEmployeesByOccupationalSeries[[#This Row],[% 
of Total Pop]]*J267,7)</f>
        <v>1.472E-4</v>
      </c>
    </row>
    <row r="268" spans="1:11" ht="15.6" x14ac:dyDescent="0.3">
      <c r="A268" s="6" t="s">
        <v>282</v>
      </c>
      <c r="B268" s="9">
        <f>GSEmployeesByOccupationalSeries[[#This Row],[Male Employees]]+GSEmployeesByOccupationalSeries[[#This Row],[Female Employees]]</f>
        <v>386</v>
      </c>
      <c r="C268" s="13">
        <f>GSEmployeesByOccupationalSeries[[#This Row],[Total Empl]]/$B$317</f>
        <v>2.8081672561877891E-4</v>
      </c>
      <c r="D268" s="9">
        <v>306</v>
      </c>
      <c r="E268" s="9">
        <v>80</v>
      </c>
      <c r="F268" s="11">
        <f>GSEmployeesByOccupationalSeries[[#This Row],[Female Employees]]/GSEmployeesByOccupationalSeries[[#This Row],[Total Empl]]</f>
        <v>0.20725388601036268</v>
      </c>
      <c r="G268" s="15">
        <f>((GSEmployeesByOccupationalSeries[[#This Row],[Male Employees]]*GSEmployeesByOccupationalSeries[[#This Row],[Male
Avg Salary]])+(E268*GSEmployeesByOccupationalSeries[[#This Row],[Female
Avg Salary]]))/GSEmployeesByOccupationalSeries[[#This Row],[Total Empl]]</f>
        <v>85148.670984455923</v>
      </c>
      <c r="H268" s="15">
        <v>86419.816993464003</v>
      </c>
      <c r="I268" s="15">
        <v>80286.537500000006</v>
      </c>
      <c r="J268" s="11">
        <f>ROUND(GSEmployeesByOccupationalSeries[[#This Row],[Female
Avg Salary]]/GSEmployeesByOccupationalSeries[[#This Row],[Male
Avg Salary]],3)</f>
        <v>0.92900000000000005</v>
      </c>
      <c r="K268" s="16">
        <f>ROUND(GSEmployeesByOccupationalSeries[[#This Row],[% 
of Total Pop]]*J268,7)</f>
        <v>2.609E-4</v>
      </c>
    </row>
    <row r="269" spans="1:11" ht="15.6" x14ac:dyDescent="0.3">
      <c r="A269" s="6" t="s">
        <v>283</v>
      </c>
      <c r="B269" s="9">
        <f>GSEmployeesByOccupationalSeries[[#This Row],[Male Employees]]+GSEmployeesByOccupationalSeries[[#This Row],[Female Employees]]</f>
        <v>4764</v>
      </c>
      <c r="C269" s="13">
        <f>GSEmployeesByOccupationalSeries[[#This Row],[Total Empl]]/$B$317</f>
        <v>3.4658312975333234E-3</v>
      </c>
      <c r="D269" s="9">
        <v>4444</v>
      </c>
      <c r="E269" s="9">
        <v>320</v>
      </c>
      <c r="F269" s="11">
        <f>GSEmployeesByOccupationalSeries[[#This Row],[Female Employees]]/GSEmployeesByOccupationalSeries[[#This Row],[Total Empl]]</f>
        <v>6.7170445004198151E-2</v>
      </c>
      <c r="G269" s="15">
        <f>((GSEmployeesByOccupationalSeries[[#This Row],[Male Employees]]*GSEmployeesByOccupationalSeries[[#This Row],[Male
Avg Salary]])+(E269*GSEmployeesByOccupationalSeries[[#This Row],[Female
Avg Salary]]))/GSEmployeesByOccupationalSeries[[#This Row],[Total Empl]]</f>
        <v>86061.474958202467</v>
      </c>
      <c r="H269" s="15">
        <v>86418.700877784999</v>
      </c>
      <c r="I269" s="15">
        <v>81100.5</v>
      </c>
      <c r="J269" s="11">
        <f>ROUND(GSEmployeesByOccupationalSeries[[#This Row],[Female
Avg Salary]]/GSEmployeesByOccupationalSeries[[#This Row],[Male
Avg Salary]],3)</f>
        <v>0.93799999999999994</v>
      </c>
      <c r="K269" s="16">
        <f>ROUND(GSEmployeesByOccupationalSeries[[#This Row],[% 
of Total Pop]]*J269,7)</f>
        <v>3.2509000000000001E-3</v>
      </c>
    </row>
    <row r="270" spans="1:11" ht="15.6" x14ac:dyDescent="0.3">
      <c r="A270" s="6" t="s">
        <v>284</v>
      </c>
      <c r="B270" s="9">
        <f>GSEmployeesByOccupationalSeries[[#This Row],[Male Employees]]+GSEmployeesByOccupationalSeries[[#This Row],[Female Employees]]</f>
        <v>2394</v>
      </c>
      <c r="C270" s="13">
        <f>GSEmployeesByOccupationalSeries[[#This Row],[Total Empl]]/$B$317</f>
        <v>1.7416457024128414E-3</v>
      </c>
      <c r="D270" s="9">
        <v>907</v>
      </c>
      <c r="E270" s="9">
        <v>1487</v>
      </c>
      <c r="F270" s="11">
        <f>GSEmployeesByOccupationalSeries[[#This Row],[Female Employees]]/GSEmployeesByOccupationalSeries[[#This Row],[Total Empl]]</f>
        <v>0.62113617376775276</v>
      </c>
      <c r="G270" s="15">
        <f>((GSEmployeesByOccupationalSeries[[#This Row],[Male Employees]]*GSEmployeesByOccupationalSeries[[#This Row],[Male
Avg Salary]])+(E270*GSEmployeesByOccupationalSeries[[#This Row],[Female
Avg Salary]]))/GSEmployeesByOccupationalSeries[[#This Row],[Total Empl]]</f>
        <v>95053.365384607954</v>
      </c>
      <c r="H270" s="15">
        <v>102896.35359116</v>
      </c>
      <c r="I270" s="15">
        <v>90269.511784511997</v>
      </c>
      <c r="J270" s="11">
        <f>ROUND(GSEmployeesByOccupationalSeries[[#This Row],[Female
Avg Salary]]/GSEmployeesByOccupationalSeries[[#This Row],[Male
Avg Salary]],3)</f>
        <v>0.877</v>
      </c>
      <c r="K270" s="16">
        <f>ROUND(GSEmployeesByOccupationalSeries[[#This Row],[% 
of Total Pop]]*J270,7)</f>
        <v>1.5273999999999999E-3</v>
      </c>
    </row>
    <row r="271" spans="1:11" ht="15.6" x14ac:dyDescent="0.3">
      <c r="A271" s="6" t="s">
        <v>285</v>
      </c>
      <c r="B271" s="9">
        <f>GSEmployeesByOccupationalSeries[[#This Row],[Male Employees]]+GSEmployeesByOccupationalSeries[[#This Row],[Female Employees]]</f>
        <v>3867</v>
      </c>
      <c r="C271" s="13">
        <f>GSEmployeesByOccupationalSeries[[#This Row],[Total Empl]]/$B$317</f>
        <v>2.8132597874813941E-3</v>
      </c>
      <c r="D271" s="9">
        <v>1363</v>
      </c>
      <c r="E271" s="9">
        <v>2504</v>
      </c>
      <c r="F271" s="11">
        <f>GSEmployeesByOccupationalSeries[[#This Row],[Female Employees]]/GSEmployeesByOccupationalSeries[[#This Row],[Total Empl]]</f>
        <v>0.64753038531161111</v>
      </c>
      <c r="G271" s="15">
        <f>((GSEmployeesByOccupationalSeries[[#This Row],[Male Employees]]*GSEmployeesByOccupationalSeries[[#This Row],[Male
Avg Salary]])+(E271*GSEmployeesByOccupationalSeries[[#This Row],[Female
Avg Salary]]))/GSEmployeesByOccupationalSeries[[#This Row],[Total Empl]]</f>
        <v>57175.823972432765</v>
      </c>
      <c r="H271" s="15">
        <v>64983.522794117998</v>
      </c>
      <c r="I271" s="15">
        <v>52925.866506794999</v>
      </c>
      <c r="J271" s="11">
        <f>ROUND(GSEmployeesByOccupationalSeries[[#This Row],[Female
Avg Salary]]/GSEmployeesByOccupationalSeries[[#This Row],[Male
Avg Salary]],3)</f>
        <v>0.81399999999999995</v>
      </c>
      <c r="K271" s="16">
        <f>ROUND(GSEmployeesByOccupationalSeries[[#This Row],[% 
of Total Pop]]*J271,7)</f>
        <v>2.2899999999999999E-3</v>
      </c>
    </row>
    <row r="272" spans="1:11" ht="15.6" x14ac:dyDescent="0.3">
      <c r="A272" s="6" t="s">
        <v>286</v>
      </c>
      <c r="B272" s="9">
        <f>GSEmployeesByOccupationalSeries[[#This Row],[Male Employees]]+GSEmployeesByOccupationalSeries[[#This Row],[Female Employees]]</f>
        <v>693</v>
      </c>
      <c r="C272" s="13">
        <f>GSEmployeesByOccupationalSeries[[#This Row],[Total Empl]]/$B$317</f>
        <v>5.0416059806687513E-4</v>
      </c>
      <c r="D272" s="9">
        <v>386</v>
      </c>
      <c r="E272" s="9">
        <v>307</v>
      </c>
      <c r="F272" s="11">
        <f>GSEmployeesByOccupationalSeries[[#This Row],[Female Employees]]/GSEmployeesByOccupationalSeries[[#This Row],[Total Empl]]</f>
        <v>0.44300144300144301</v>
      </c>
      <c r="G272" s="15">
        <f>((GSEmployeesByOccupationalSeries[[#This Row],[Male Employees]]*GSEmployeesByOccupationalSeries[[#This Row],[Male
Avg Salary]])+(E272*GSEmployeesByOccupationalSeries[[#This Row],[Female
Avg Salary]]))/GSEmployeesByOccupationalSeries[[#This Row],[Total Empl]]</f>
        <v>82708.372294372137</v>
      </c>
      <c r="H272" s="15">
        <v>83234.875647667999</v>
      </c>
      <c r="I272" s="15">
        <v>82046.384364821002</v>
      </c>
      <c r="J272" s="11">
        <f>ROUND(GSEmployeesByOccupationalSeries[[#This Row],[Female
Avg Salary]]/GSEmployeesByOccupationalSeries[[#This Row],[Male
Avg Salary]],3)</f>
        <v>0.98599999999999999</v>
      </c>
      <c r="K272" s="16">
        <f>ROUND(GSEmployeesByOccupationalSeries[[#This Row],[% 
of Total Pop]]*J272,7)</f>
        <v>4.9709999999999999E-4</v>
      </c>
    </row>
    <row r="273" spans="1:11" ht="15.6" x14ac:dyDescent="0.3">
      <c r="A273" s="6" t="s">
        <v>287</v>
      </c>
      <c r="B273" s="9">
        <f>GSEmployeesByOccupationalSeries[[#This Row],[Male Employees]]+GSEmployeesByOccupationalSeries[[#This Row],[Female Employees]]</f>
        <v>7743</v>
      </c>
      <c r="C273" s="13">
        <f>GSEmployeesByOccupationalSeries[[#This Row],[Total Empl]]/$B$317</f>
        <v>5.6330671151974231E-3</v>
      </c>
      <c r="D273" s="9">
        <v>6122</v>
      </c>
      <c r="E273" s="9">
        <v>1621</v>
      </c>
      <c r="F273" s="11">
        <f>GSEmployeesByOccupationalSeries[[#This Row],[Female Employees]]/GSEmployeesByOccupationalSeries[[#This Row],[Total Empl]]</f>
        <v>0.20935038098928063</v>
      </c>
      <c r="G273" s="15">
        <f>((GSEmployeesByOccupationalSeries[[#This Row],[Male Employees]]*GSEmployeesByOccupationalSeries[[#This Row],[Male
Avg Salary]])+(E273*GSEmployeesByOccupationalSeries[[#This Row],[Female
Avg Salary]]))/GSEmployeesByOccupationalSeries[[#This Row],[Total Empl]]</f>
        <v>84275.10561658963</v>
      </c>
      <c r="H273" s="15">
        <v>83763.789250122994</v>
      </c>
      <c r="I273" s="15">
        <v>86206.184454040995</v>
      </c>
      <c r="J273" s="11">
        <f>ROUND(GSEmployeesByOccupationalSeries[[#This Row],[Female
Avg Salary]]/GSEmployeesByOccupationalSeries[[#This Row],[Male
Avg Salary]],3)</f>
        <v>1.0289999999999999</v>
      </c>
      <c r="K273" s="16">
        <f>ROUND(GSEmployeesByOccupationalSeries[[#This Row],[% 
of Total Pop]]*J273,7)</f>
        <v>5.7964000000000002E-3</v>
      </c>
    </row>
    <row r="274" spans="1:11" ht="15.6" x14ac:dyDescent="0.3">
      <c r="A274" s="6" t="s">
        <v>288</v>
      </c>
      <c r="B274" s="9">
        <f>GSEmployeesByOccupationalSeries[[#This Row],[Male Employees]]+GSEmployeesByOccupationalSeries[[#This Row],[Female Employees]]</f>
        <v>697</v>
      </c>
      <c r="C274" s="13">
        <f>GSEmployeesByOccupationalSeries[[#This Row],[Total Empl]]/$B$317</f>
        <v>5.0707061594893496E-4</v>
      </c>
      <c r="D274" s="9">
        <v>425</v>
      </c>
      <c r="E274" s="9">
        <v>272</v>
      </c>
      <c r="F274" s="11">
        <f>GSEmployeesByOccupationalSeries[[#This Row],[Female Employees]]/GSEmployeesByOccupationalSeries[[#This Row],[Total Empl]]</f>
        <v>0.3902439024390244</v>
      </c>
      <c r="G274" s="15">
        <f>((GSEmployeesByOccupationalSeries[[#This Row],[Male Employees]]*GSEmployeesByOccupationalSeries[[#This Row],[Male
Avg Salary]])+(E274*GSEmployeesByOccupationalSeries[[#This Row],[Female
Avg Salary]]))/GSEmployeesByOccupationalSeries[[#This Row],[Total Empl]]</f>
        <v>77665.952654232591</v>
      </c>
      <c r="H274" s="15">
        <v>77285.919999999998</v>
      </c>
      <c r="I274" s="15">
        <v>78259.753676470995</v>
      </c>
      <c r="J274" s="11">
        <f>ROUND(GSEmployeesByOccupationalSeries[[#This Row],[Female
Avg Salary]]/GSEmployeesByOccupationalSeries[[#This Row],[Male
Avg Salary]],3)</f>
        <v>1.0129999999999999</v>
      </c>
      <c r="K274" s="16">
        <f>ROUND(GSEmployeesByOccupationalSeries[[#This Row],[% 
of Total Pop]]*J274,7)</f>
        <v>5.1369999999999996E-4</v>
      </c>
    </row>
    <row r="275" spans="1:11" ht="15.6" x14ac:dyDescent="0.3">
      <c r="A275" s="6" t="s">
        <v>289</v>
      </c>
      <c r="B275" s="9">
        <f>GSEmployeesByOccupationalSeries[[#This Row],[Male Employees]]+GSEmployeesByOccupationalSeries[[#This Row],[Female Employees]]</f>
        <v>523</v>
      </c>
      <c r="C275" s="13">
        <f>GSEmployeesByOccupationalSeries[[#This Row],[Total Empl]]/$B$317</f>
        <v>3.8048483807933E-4</v>
      </c>
      <c r="D275" s="9">
        <v>176</v>
      </c>
      <c r="E275" s="9">
        <v>347</v>
      </c>
      <c r="F275" s="11">
        <f>GSEmployeesByOccupationalSeries[[#This Row],[Female Employees]]/GSEmployeesByOccupationalSeries[[#This Row],[Total Empl]]</f>
        <v>0.66347992351816443</v>
      </c>
      <c r="G275" s="15">
        <f>((GSEmployeesByOccupationalSeries[[#This Row],[Male Employees]]*GSEmployeesByOccupationalSeries[[#This Row],[Male
Avg Salary]])+(E275*GSEmployeesByOccupationalSeries[[#This Row],[Female
Avg Salary]]))/GSEmployeesByOccupationalSeries[[#This Row],[Total Empl]]</f>
        <v>120883.91204588873</v>
      </c>
      <c r="H275" s="15">
        <v>121652.011363636</v>
      </c>
      <c r="I275" s="15">
        <v>120494.32853025899</v>
      </c>
      <c r="J275" s="11">
        <f>ROUND(GSEmployeesByOccupationalSeries[[#This Row],[Female
Avg Salary]]/GSEmployeesByOccupationalSeries[[#This Row],[Male
Avg Salary]],3)</f>
        <v>0.99</v>
      </c>
      <c r="K275" s="16">
        <f>ROUND(GSEmployeesByOccupationalSeries[[#This Row],[% 
of Total Pop]]*J275,7)</f>
        <v>3.7669999999999999E-4</v>
      </c>
    </row>
    <row r="276" spans="1:11" ht="15.6" x14ac:dyDescent="0.3">
      <c r="A276" s="6" t="s">
        <v>290</v>
      </c>
      <c r="B276" s="9">
        <f>GSEmployeesByOccupationalSeries[[#This Row],[Male Employees]]+GSEmployeesByOccupationalSeries[[#This Row],[Female Employees]]</f>
        <v>782</v>
      </c>
      <c r="C276" s="13">
        <f>GSEmployeesByOccupationalSeries[[#This Row],[Total Empl]]/$B$317</f>
        <v>5.689084959427076E-4</v>
      </c>
      <c r="D276" s="9">
        <v>356</v>
      </c>
      <c r="E276" s="9">
        <v>426</v>
      </c>
      <c r="F276" s="11">
        <f>GSEmployeesByOccupationalSeries[[#This Row],[Female Employees]]/GSEmployeesByOccupationalSeries[[#This Row],[Total Empl]]</f>
        <v>0.54475703324808189</v>
      </c>
      <c r="G276" s="15">
        <f>((GSEmployeesByOccupationalSeries[[#This Row],[Male Employees]]*GSEmployeesByOccupationalSeries[[#This Row],[Male
Avg Salary]])+(E276*GSEmployeesByOccupationalSeries[[#This Row],[Female
Avg Salary]]))/GSEmployeesByOccupationalSeries[[#This Row],[Total Empl]]</f>
        <v>78622.066926432788</v>
      </c>
      <c r="H276" s="15">
        <v>80882.176966291998</v>
      </c>
      <c r="I276" s="15">
        <v>76733.336470587994</v>
      </c>
      <c r="J276" s="11">
        <f>ROUND(GSEmployeesByOccupationalSeries[[#This Row],[Female
Avg Salary]]/GSEmployeesByOccupationalSeries[[#This Row],[Male
Avg Salary]],3)</f>
        <v>0.94899999999999995</v>
      </c>
      <c r="K276" s="16">
        <f>ROUND(GSEmployeesByOccupationalSeries[[#This Row],[% 
of Total Pop]]*J276,7)</f>
        <v>5.3989999999999995E-4</v>
      </c>
    </row>
    <row r="277" spans="1:11" ht="15.6" x14ac:dyDescent="0.3">
      <c r="A277" s="6" t="s">
        <v>291</v>
      </c>
      <c r="B277" s="9">
        <f>GSEmployeesByOccupationalSeries[[#This Row],[Male Employees]]+GSEmployeesByOccupationalSeries[[#This Row],[Female Employees]]</f>
        <v>1801</v>
      </c>
      <c r="C277" s="13">
        <f>GSEmployeesByOccupationalSeries[[#This Row],[Total Empl]]/$B$317</f>
        <v>1.3102355513974634E-3</v>
      </c>
      <c r="D277" s="9">
        <v>1121</v>
      </c>
      <c r="E277" s="9">
        <v>680</v>
      </c>
      <c r="F277" s="11">
        <f>GSEmployeesByOccupationalSeries[[#This Row],[Female Employees]]/GSEmployeesByOccupationalSeries[[#This Row],[Total Empl]]</f>
        <v>0.37756801776790672</v>
      </c>
      <c r="G277" s="15">
        <f>((GSEmployeesByOccupationalSeries[[#This Row],[Male Employees]]*GSEmployeesByOccupationalSeries[[#This Row],[Male
Avg Salary]])+(E277*GSEmployeesByOccupationalSeries[[#This Row],[Female
Avg Salary]]))/GSEmployeesByOccupationalSeries[[#This Row],[Total Empl]]</f>
        <v>99162.220988339788</v>
      </c>
      <c r="H277" s="15">
        <v>97879.370205173997</v>
      </c>
      <c r="I277" s="15">
        <v>101277.03823529401</v>
      </c>
      <c r="J277" s="11">
        <f>ROUND(GSEmployeesByOccupationalSeries[[#This Row],[Female
Avg Salary]]/GSEmployeesByOccupationalSeries[[#This Row],[Male
Avg Salary]],3)</f>
        <v>1.0349999999999999</v>
      </c>
      <c r="K277" s="16">
        <f>ROUND(GSEmployeesByOccupationalSeries[[#This Row],[% 
of Total Pop]]*J277,7)</f>
        <v>1.3561000000000001E-3</v>
      </c>
    </row>
    <row r="278" spans="1:11" ht="15.6" x14ac:dyDescent="0.3">
      <c r="A278" s="6" t="s">
        <v>292</v>
      </c>
      <c r="B278" s="9">
        <f>GSEmployeesByOccupationalSeries[[#This Row],[Male Employees]]+GSEmployeesByOccupationalSeries[[#This Row],[Female Employees]]</f>
        <v>30132</v>
      </c>
      <c r="C278" s="13">
        <f>GSEmployeesByOccupationalSeries[[#This Row],[Total Empl]]/$B$317</f>
        <v>2.1921164705557116E-2</v>
      </c>
      <c r="D278" s="9">
        <v>19905</v>
      </c>
      <c r="E278" s="9">
        <v>10227</v>
      </c>
      <c r="F278" s="11">
        <f>GSEmployeesByOccupationalSeries[[#This Row],[Female Employees]]/GSEmployeesByOccupationalSeries[[#This Row],[Total Empl]]</f>
        <v>0.33940661091198726</v>
      </c>
      <c r="G278" s="15">
        <f>((GSEmployeesByOccupationalSeries[[#This Row],[Male Employees]]*GSEmployeesByOccupationalSeries[[#This Row],[Male
Avg Salary]])+(E278*GSEmployeesByOccupationalSeries[[#This Row],[Female
Avg Salary]]))/GSEmployeesByOccupationalSeries[[#This Row],[Total Empl]]</f>
        <v>100014.48945312394</v>
      </c>
      <c r="H278" s="15">
        <v>100355.28301507499</v>
      </c>
      <c r="I278" s="15">
        <v>99351.196615474997</v>
      </c>
      <c r="J278" s="11">
        <f>ROUND(GSEmployeesByOccupationalSeries[[#This Row],[Female
Avg Salary]]/GSEmployeesByOccupationalSeries[[#This Row],[Male
Avg Salary]],3)</f>
        <v>0.99</v>
      </c>
      <c r="K278" s="16">
        <f>ROUND(GSEmployeesByOccupationalSeries[[#This Row],[% 
of Total Pop]]*J278,7)</f>
        <v>2.1701999999999999E-2</v>
      </c>
    </row>
    <row r="279" spans="1:11" ht="15.6" x14ac:dyDescent="0.3">
      <c r="A279" s="6" t="s">
        <v>293</v>
      </c>
      <c r="B279" s="9">
        <f>GSEmployeesByOccupationalSeries[[#This Row],[Male Employees]]+GSEmployeesByOccupationalSeries[[#This Row],[Female Employees]]</f>
        <v>5141</v>
      </c>
      <c r="C279" s="13">
        <f>GSEmployeesByOccupationalSeries[[#This Row],[Total Empl]]/$B$317</f>
        <v>3.7401004829174674E-3</v>
      </c>
      <c r="D279" s="9">
        <v>2147</v>
      </c>
      <c r="E279" s="9">
        <v>2994</v>
      </c>
      <c r="F279" s="11">
        <f>GSEmployeesByOccupationalSeries[[#This Row],[Female Employees]]/GSEmployeesByOccupationalSeries[[#This Row],[Total Empl]]</f>
        <v>0.58237696946119433</v>
      </c>
      <c r="G279" s="15">
        <f>((GSEmployeesByOccupationalSeries[[#This Row],[Male Employees]]*GSEmployeesByOccupationalSeries[[#This Row],[Male
Avg Salary]])+(E279*GSEmployeesByOccupationalSeries[[#This Row],[Female
Avg Salary]]))/GSEmployeesByOccupationalSeries[[#This Row],[Total Empl]]</f>
        <v>57381.895074015505</v>
      </c>
      <c r="H279" s="15">
        <v>58573.244030563998</v>
      </c>
      <c r="I279" s="15">
        <v>56527.577702702998</v>
      </c>
      <c r="J279" s="11">
        <f>ROUND(GSEmployeesByOccupationalSeries[[#This Row],[Female
Avg Salary]]/GSEmployeesByOccupationalSeries[[#This Row],[Male
Avg Salary]],3)</f>
        <v>0.96499999999999997</v>
      </c>
      <c r="K279" s="16">
        <f>ROUND(GSEmployeesByOccupationalSeries[[#This Row],[% 
of Total Pop]]*J279,7)</f>
        <v>3.6091999999999999E-3</v>
      </c>
    </row>
    <row r="280" spans="1:11" ht="15.6" x14ac:dyDescent="0.3">
      <c r="A280" s="6" t="s">
        <v>294</v>
      </c>
      <c r="B280" s="9">
        <f>GSEmployeesByOccupationalSeries[[#This Row],[Male Employees]]+GSEmployeesByOccupationalSeries[[#This Row],[Female Employees]]</f>
        <v>1386</v>
      </c>
      <c r="C280" s="13">
        <f>GSEmployeesByOccupationalSeries[[#This Row],[Total Empl]]/$B$317</f>
        <v>1.0083211961337503E-3</v>
      </c>
      <c r="D280" s="9">
        <v>515</v>
      </c>
      <c r="E280" s="9">
        <v>871</v>
      </c>
      <c r="F280" s="11">
        <f>GSEmployeesByOccupationalSeries[[#This Row],[Female Employees]]/GSEmployeesByOccupationalSeries[[#This Row],[Total Empl]]</f>
        <v>0.62842712842712845</v>
      </c>
      <c r="G280" s="15">
        <f>((GSEmployeesByOccupationalSeries[[#This Row],[Male Employees]]*GSEmployeesByOccupationalSeries[[#This Row],[Male
Avg Salary]])+(E280*GSEmployeesByOccupationalSeries[[#This Row],[Female
Avg Salary]]))/GSEmployeesByOccupationalSeries[[#This Row],[Total Empl]]</f>
        <v>86895.607503607956</v>
      </c>
      <c r="H280" s="15">
        <v>88724.788349515002</v>
      </c>
      <c r="I280" s="15">
        <v>85814.059701492995</v>
      </c>
      <c r="J280" s="11">
        <f>ROUND(GSEmployeesByOccupationalSeries[[#This Row],[Female
Avg Salary]]/GSEmployeesByOccupationalSeries[[#This Row],[Male
Avg Salary]],3)</f>
        <v>0.96699999999999997</v>
      </c>
      <c r="K280" s="16">
        <f>ROUND(GSEmployeesByOccupationalSeries[[#This Row],[% 
of Total Pop]]*J280,7)</f>
        <v>9.7499999999999996E-4</v>
      </c>
    </row>
    <row r="281" spans="1:11" ht="15.6" x14ac:dyDescent="0.3">
      <c r="A281" s="6" t="s">
        <v>295</v>
      </c>
      <c r="B281" s="9">
        <f>GSEmployeesByOccupationalSeries[[#This Row],[Male Employees]]+GSEmployeesByOccupationalSeries[[#This Row],[Female Employees]]</f>
        <v>828</v>
      </c>
      <c r="C281" s="13">
        <f>GSEmployeesByOccupationalSeries[[#This Row],[Total Empl]]/$B$317</f>
        <v>6.023737015863962E-4</v>
      </c>
      <c r="D281" s="9">
        <v>481</v>
      </c>
      <c r="E281" s="9">
        <v>347</v>
      </c>
      <c r="F281" s="11">
        <f>GSEmployeesByOccupationalSeries[[#This Row],[Female Employees]]/GSEmployeesByOccupationalSeries[[#This Row],[Total Empl]]</f>
        <v>0.41908212560386471</v>
      </c>
      <c r="G281" s="15">
        <f>((GSEmployeesByOccupationalSeries[[#This Row],[Male Employees]]*GSEmployeesByOccupationalSeries[[#This Row],[Male
Avg Salary]])+(E281*GSEmployeesByOccupationalSeries[[#This Row],[Female
Avg Salary]]))/GSEmployeesByOccupationalSeries[[#This Row],[Total Empl]]</f>
        <v>116775.07144452822</v>
      </c>
      <c r="H281" s="15">
        <v>117452.417879418</v>
      </c>
      <c r="I281" s="15">
        <v>115836.15606936401</v>
      </c>
      <c r="J281" s="11">
        <f>ROUND(GSEmployeesByOccupationalSeries[[#This Row],[Female
Avg Salary]]/GSEmployeesByOccupationalSeries[[#This Row],[Male
Avg Salary]],3)</f>
        <v>0.98599999999999999</v>
      </c>
      <c r="K281" s="16">
        <f>ROUND(GSEmployeesByOccupationalSeries[[#This Row],[% 
of Total Pop]]*J281,7)</f>
        <v>5.9389999999999996E-4</v>
      </c>
    </row>
    <row r="282" spans="1:11" ht="15.6" x14ac:dyDescent="0.3">
      <c r="A282" s="6" t="s">
        <v>296</v>
      </c>
      <c r="B282" s="9">
        <f>GSEmployeesByOccupationalSeries[[#This Row],[Male Employees]]+GSEmployeesByOccupationalSeries[[#This Row],[Female Employees]]</f>
        <v>41042</v>
      </c>
      <c r="C282" s="13">
        <f>GSEmployeesByOccupationalSeries[[#This Row],[Total Empl]]/$B$317</f>
        <v>2.9858238478875452E-2</v>
      </c>
      <c r="D282" s="9">
        <v>33544</v>
      </c>
      <c r="E282" s="9">
        <v>7498</v>
      </c>
      <c r="F282" s="11">
        <f>GSEmployeesByOccupationalSeries[[#This Row],[Female Employees]]/GSEmployeesByOccupationalSeries[[#This Row],[Total Empl]]</f>
        <v>0.18269090200282637</v>
      </c>
      <c r="G282" s="15">
        <f>((GSEmployeesByOccupationalSeries[[#This Row],[Male Employees]]*GSEmployeesByOccupationalSeries[[#This Row],[Male
Avg Salary]])+(E282*GSEmployeesByOccupationalSeries[[#This Row],[Female
Avg Salary]]))/GSEmployeesByOccupationalSeries[[#This Row],[Total Empl]]</f>
        <v>115966.38494438519</v>
      </c>
      <c r="H282" s="15">
        <v>116713.365409274</v>
      </c>
      <c r="I282" s="15">
        <v>112624.598772842</v>
      </c>
      <c r="J282" s="11">
        <f>ROUND(GSEmployeesByOccupationalSeries[[#This Row],[Female
Avg Salary]]/GSEmployeesByOccupationalSeries[[#This Row],[Male
Avg Salary]],3)</f>
        <v>0.96499999999999997</v>
      </c>
      <c r="K282" s="16">
        <f>ROUND(GSEmployeesByOccupationalSeries[[#This Row],[% 
of Total Pop]]*J282,7)</f>
        <v>2.8813200000000001E-2</v>
      </c>
    </row>
    <row r="283" spans="1:11" ht="15.6" x14ac:dyDescent="0.3">
      <c r="A283" s="6" t="s">
        <v>297</v>
      </c>
      <c r="B283" s="9">
        <f>GSEmployeesByOccupationalSeries[[#This Row],[Male Employees]]+GSEmployeesByOccupationalSeries[[#This Row],[Female Employees]]</f>
        <v>1009</v>
      </c>
      <c r="C283" s="13">
        <f>GSEmployeesByOccupationalSeries[[#This Row],[Total Empl]]/$B$317</f>
        <v>7.3405201074960608E-4</v>
      </c>
      <c r="D283" s="9">
        <v>962</v>
      </c>
      <c r="E283" s="9">
        <v>47</v>
      </c>
      <c r="F283" s="11">
        <f>GSEmployeesByOccupationalSeries[[#This Row],[Female Employees]]/GSEmployeesByOccupationalSeries[[#This Row],[Total Empl]]</f>
        <v>4.6580773042616451E-2</v>
      </c>
      <c r="G283" s="15">
        <f>((GSEmployeesByOccupationalSeries[[#This Row],[Male Employees]]*GSEmployeesByOccupationalSeries[[#This Row],[Male
Avg Salary]])+(E283*GSEmployeesByOccupationalSeries[[#This Row],[Female
Avg Salary]]))/GSEmployeesByOccupationalSeries[[#This Row],[Total Empl]]</f>
        <v>97730.955401387109</v>
      </c>
      <c r="H283" s="15">
        <v>97953.774428274002</v>
      </c>
      <c r="I283" s="15">
        <v>93170.276595745003</v>
      </c>
      <c r="J283" s="11">
        <f>ROUND(GSEmployeesByOccupationalSeries[[#This Row],[Female
Avg Salary]]/GSEmployeesByOccupationalSeries[[#This Row],[Male
Avg Salary]],3)</f>
        <v>0.95099999999999996</v>
      </c>
      <c r="K283" s="16">
        <f>ROUND(GSEmployeesByOccupationalSeries[[#This Row],[% 
of Total Pop]]*J283,7)</f>
        <v>6.981E-4</v>
      </c>
    </row>
    <row r="284" spans="1:11" ht="15.6" x14ac:dyDescent="0.3">
      <c r="A284" s="6" t="s">
        <v>300</v>
      </c>
      <c r="B284" s="9">
        <f>GSEmployeesByOccupationalSeries[[#This Row],[Male Employees]]+GSEmployeesByOccupationalSeries[[#This Row],[Female Employees]]</f>
        <v>1101</v>
      </c>
      <c r="C284" s="13">
        <f>GSEmployeesByOccupationalSeries[[#This Row],[Total Empl]]/$B$317</f>
        <v>8.0098242203698337E-4</v>
      </c>
      <c r="D284" s="9">
        <v>564</v>
      </c>
      <c r="E284" s="9">
        <v>537</v>
      </c>
      <c r="F284" s="11">
        <f>GSEmployeesByOccupationalSeries[[#This Row],[Female Employees]]/GSEmployeesByOccupationalSeries[[#This Row],[Total Empl]]</f>
        <v>0.4877384196185286</v>
      </c>
      <c r="G284" s="15">
        <f>((GSEmployeesByOccupationalSeries[[#This Row],[Male Employees]]*GSEmployeesByOccupationalSeries[[#This Row],[Male
Avg Salary]])+(E284*GSEmployeesByOccupationalSeries[[#This Row],[Female
Avg Salary]]))/GSEmployeesByOccupationalSeries[[#This Row],[Total Empl]]</f>
        <v>99050.865576748241</v>
      </c>
      <c r="H284" s="15">
        <v>98582.097517729999</v>
      </c>
      <c r="I284" s="15">
        <v>99543.202979516005</v>
      </c>
      <c r="J284" s="11">
        <f>ROUND(GSEmployeesByOccupationalSeries[[#This Row],[Female
Avg Salary]]/GSEmployeesByOccupationalSeries[[#This Row],[Male
Avg Salary]],3)</f>
        <v>1.01</v>
      </c>
      <c r="K284" s="16">
        <f>ROUND(GSEmployeesByOccupationalSeries[[#This Row],[% 
of Total Pop]]*J284,7)</f>
        <v>8.0900000000000004E-4</v>
      </c>
    </row>
    <row r="285" spans="1:11" ht="15.6" x14ac:dyDescent="0.3">
      <c r="A285" s="6" t="s">
        <v>301</v>
      </c>
      <c r="B285" s="9">
        <f>GSEmployeesByOccupationalSeries[[#This Row],[Male Employees]]+GSEmployeesByOccupationalSeries[[#This Row],[Female Employees]]</f>
        <v>816</v>
      </c>
      <c r="C285" s="13">
        <f>GSEmployeesByOccupationalSeries[[#This Row],[Total Empl]]/$B$317</f>
        <v>5.936436479402166E-4</v>
      </c>
      <c r="D285" s="9">
        <v>342</v>
      </c>
      <c r="E285" s="9">
        <v>474</v>
      </c>
      <c r="F285" s="11">
        <f>GSEmployeesByOccupationalSeries[[#This Row],[Female Employees]]/GSEmployeesByOccupationalSeries[[#This Row],[Total Empl]]</f>
        <v>0.58088235294117652</v>
      </c>
      <c r="G285" s="15">
        <f>((GSEmployeesByOccupationalSeries[[#This Row],[Male Employees]]*GSEmployeesByOccupationalSeries[[#This Row],[Male
Avg Salary]])+(E285*GSEmployeesByOccupationalSeries[[#This Row],[Female
Avg Salary]]))/GSEmployeesByOccupationalSeries[[#This Row],[Total Empl]]</f>
        <v>94407.185049019608</v>
      </c>
      <c r="H285" s="15">
        <v>92365.687134502994</v>
      </c>
      <c r="I285" s="15">
        <v>95880.164556962001</v>
      </c>
      <c r="J285" s="11">
        <f>ROUND(GSEmployeesByOccupationalSeries[[#This Row],[Female
Avg Salary]]/GSEmployeesByOccupationalSeries[[#This Row],[Male
Avg Salary]],3)</f>
        <v>1.038</v>
      </c>
      <c r="K285" s="16">
        <f>ROUND(GSEmployeesByOccupationalSeries[[#This Row],[% 
of Total Pop]]*J285,7)</f>
        <v>6.1620000000000002E-4</v>
      </c>
    </row>
    <row r="286" spans="1:11" ht="15.6" x14ac:dyDescent="0.3">
      <c r="A286" s="6" t="s">
        <v>302</v>
      </c>
      <c r="B286" s="9">
        <f>GSEmployeesByOccupationalSeries[[#This Row],[Male Employees]]+GSEmployeesByOccupationalSeries[[#This Row],[Female Employees]]</f>
        <v>4859</v>
      </c>
      <c r="C286" s="13">
        <f>GSEmployeesByOccupationalSeries[[#This Row],[Total Empl]]/$B$317</f>
        <v>3.5349442222322456E-3</v>
      </c>
      <c r="D286" s="9">
        <v>2759</v>
      </c>
      <c r="E286" s="9">
        <v>2100</v>
      </c>
      <c r="F286" s="11">
        <f>GSEmployeesByOccupationalSeries[[#This Row],[Female Employees]]/GSEmployeesByOccupationalSeries[[#This Row],[Total Empl]]</f>
        <v>0.43218769294093434</v>
      </c>
      <c r="G286" s="15">
        <f>((GSEmployeesByOccupationalSeries[[#This Row],[Male Employees]]*GSEmployeesByOccupationalSeries[[#This Row],[Male
Avg Salary]])+(E286*GSEmployeesByOccupationalSeries[[#This Row],[Female
Avg Salary]]))/GSEmployeesByOccupationalSeries[[#This Row],[Total Empl]]</f>
        <v>64605.59811919897</v>
      </c>
      <c r="H286" s="15">
        <v>65477.446909090999</v>
      </c>
      <c r="I286" s="15">
        <v>63460.154875717002</v>
      </c>
      <c r="J286" s="11">
        <f>ROUND(GSEmployeesByOccupationalSeries[[#This Row],[Female
Avg Salary]]/GSEmployeesByOccupationalSeries[[#This Row],[Male
Avg Salary]],3)</f>
        <v>0.96899999999999997</v>
      </c>
      <c r="K286" s="16">
        <f>ROUND(GSEmployeesByOccupationalSeries[[#This Row],[% 
of Total Pop]]*J286,7)</f>
        <v>3.4253999999999999E-3</v>
      </c>
    </row>
    <row r="287" spans="1:11" ht="15.6" x14ac:dyDescent="0.3">
      <c r="A287" s="6" t="s">
        <v>303</v>
      </c>
      <c r="B287" s="9">
        <f>GSEmployeesByOccupationalSeries[[#This Row],[Male Employees]]+GSEmployeesByOccupationalSeries[[#This Row],[Female Employees]]</f>
        <v>1393</v>
      </c>
      <c r="C287" s="13">
        <f>GSEmployeesByOccupationalSeries[[#This Row],[Total Empl]]/$B$317</f>
        <v>1.013413727427355E-3</v>
      </c>
      <c r="D287" s="9">
        <v>674</v>
      </c>
      <c r="E287" s="9">
        <v>719</v>
      </c>
      <c r="F287" s="11">
        <f>GSEmployeesByOccupationalSeries[[#This Row],[Female Employees]]/GSEmployeesByOccupationalSeries[[#This Row],[Total Empl]]</f>
        <v>0.51615218951902364</v>
      </c>
      <c r="G287" s="15">
        <f>((GSEmployeesByOccupationalSeries[[#This Row],[Male Employees]]*GSEmployeesByOccupationalSeries[[#This Row],[Male
Avg Salary]])+(E287*GSEmployeesByOccupationalSeries[[#This Row],[Female
Avg Salary]]))/GSEmployeesByOccupationalSeries[[#This Row],[Total Empl]]</f>
        <v>49968.518305814672</v>
      </c>
      <c r="H287" s="15">
        <v>50102.728486647</v>
      </c>
      <c r="I287" s="15">
        <v>49842.707927677002</v>
      </c>
      <c r="J287" s="11">
        <f>ROUND(GSEmployeesByOccupationalSeries[[#This Row],[Female
Avg Salary]]/GSEmployeesByOccupationalSeries[[#This Row],[Male
Avg Salary]],3)</f>
        <v>0.995</v>
      </c>
      <c r="K287" s="16">
        <f>ROUND(GSEmployeesByOccupationalSeries[[#This Row],[% 
of Total Pop]]*J287,7)</f>
        <v>1.0083E-3</v>
      </c>
    </row>
    <row r="288" spans="1:11" ht="15.6" x14ac:dyDescent="0.3">
      <c r="A288" s="6" t="s">
        <v>304</v>
      </c>
      <c r="B288" s="9">
        <f>GSEmployeesByOccupationalSeries[[#This Row],[Male Employees]]+GSEmployeesByOccupationalSeries[[#This Row],[Female Employees]]</f>
        <v>535</v>
      </c>
      <c r="C288" s="13">
        <f>GSEmployeesByOccupationalSeries[[#This Row],[Total Empl]]/$B$317</f>
        <v>3.8921489172550965E-4</v>
      </c>
      <c r="D288" s="9">
        <v>517</v>
      </c>
      <c r="E288" s="9">
        <v>18</v>
      </c>
      <c r="F288" s="11">
        <f>GSEmployeesByOccupationalSeries[[#This Row],[Female Employees]]/GSEmployeesByOccupationalSeries[[#This Row],[Total Empl]]</f>
        <v>3.3644859813084113E-2</v>
      </c>
      <c r="G288" s="15">
        <f>((GSEmployeesByOccupationalSeries[[#This Row],[Male Employees]]*GSEmployeesByOccupationalSeries[[#This Row],[Male
Avg Salary]])+(E288*GSEmployeesByOccupationalSeries[[#This Row],[Female
Avg Salary]]))/GSEmployeesByOccupationalSeries[[#This Row],[Total Empl]]</f>
        <v>129399.3532710281</v>
      </c>
      <c r="H288" s="15">
        <v>129791.170212766</v>
      </c>
      <c r="I288" s="15">
        <v>118145.5</v>
      </c>
      <c r="J288" s="11">
        <f>ROUND(GSEmployeesByOccupationalSeries[[#This Row],[Female
Avg Salary]]/GSEmployeesByOccupationalSeries[[#This Row],[Male
Avg Salary]],3)</f>
        <v>0.91</v>
      </c>
      <c r="K288" s="16">
        <f>ROUND(GSEmployeesByOccupationalSeries[[#This Row],[% 
of Total Pop]]*J288,7)</f>
        <v>3.5419999999999999E-4</v>
      </c>
    </row>
    <row r="289" spans="1:11" ht="15.6" x14ac:dyDescent="0.3">
      <c r="A289" s="6" t="s">
        <v>305</v>
      </c>
      <c r="B289" s="9">
        <f>GSEmployeesByOccupationalSeries[[#This Row],[Male Employees]]+GSEmployeesByOccupationalSeries[[#This Row],[Female Employees]]</f>
        <v>1023</v>
      </c>
      <c r="C289" s="13">
        <f>GSEmployeesByOccupationalSeries[[#This Row],[Total Empl]]/$B$317</f>
        <v>7.442370733368157E-4</v>
      </c>
      <c r="D289" s="9">
        <v>463</v>
      </c>
      <c r="E289" s="9">
        <v>560</v>
      </c>
      <c r="F289" s="11">
        <f>GSEmployeesByOccupationalSeries[[#This Row],[Female Employees]]/GSEmployeesByOccupationalSeries[[#This Row],[Total Empl]]</f>
        <v>0.54740957966764414</v>
      </c>
      <c r="G289" s="15">
        <f>((GSEmployeesByOccupationalSeries[[#This Row],[Male Employees]]*GSEmployeesByOccupationalSeries[[#This Row],[Male
Avg Salary]])+(E289*GSEmployeesByOccupationalSeries[[#This Row],[Female
Avg Salary]]))/GSEmployeesByOccupationalSeries[[#This Row],[Total Empl]]</f>
        <v>99881.963831866742</v>
      </c>
      <c r="H289" s="15">
        <v>97988.840172786004</v>
      </c>
      <c r="I289" s="15">
        <v>101447.171428571</v>
      </c>
      <c r="J289" s="11">
        <f>ROUND(GSEmployeesByOccupationalSeries[[#This Row],[Female
Avg Salary]]/GSEmployeesByOccupationalSeries[[#This Row],[Male
Avg Salary]],3)</f>
        <v>1.0349999999999999</v>
      </c>
      <c r="K289" s="16">
        <f>ROUND(GSEmployeesByOccupationalSeries[[#This Row],[% 
of Total Pop]]*J289,7)</f>
        <v>7.7030000000000002E-4</v>
      </c>
    </row>
    <row r="290" spans="1:11" ht="15.6" x14ac:dyDescent="0.3">
      <c r="A290" s="6" t="s">
        <v>306</v>
      </c>
      <c r="B290" s="9">
        <f>GSEmployeesByOccupationalSeries[[#This Row],[Male Employees]]+GSEmployeesByOccupationalSeries[[#This Row],[Female Employees]]</f>
        <v>438</v>
      </c>
      <c r="C290" s="13">
        <f>GSEmployeesByOccupationalSeries[[#This Row],[Total Empl]]/$B$317</f>
        <v>3.1864695808555746E-4</v>
      </c>
      <c r="D290" s="9">
        <v>166</v>
      </c>
      <c r="E290" s="9">
        <v>272</v>
      </c>
      <c r="F290" s="11">
        <f>GSEmployeesByOccupationalSeries[[#This Row],[Female Employees]]/GSEmployeesByOccupationalSeries[[#This Row],[Total Empl]]</f>
        <v>0.62100456621004563</v>
      </c>
      <c r="G290" s="15">
        <f>((GSEmployeesByOccupationalSeries[[#This Row],[Male Employees]]*GSEmployeesByOccupationalSeries[[#This Row],[Male
Avg Salary]])+(E290*GSEmployeesByOccupationalSeries[[#This Row],[Female
Avg Salary]]))/GSEmployeesByOccupationalSeries[[#This Row],[Total Empl]]</f>
        <v>94846.34246575342</v>
      </c>
      <c r="H290" s="15">
        <v>90546.283132530007</v>
      </c>
      <c r="I290" s="15">
        <v>97470.643382352995</v>
      </c>
      <c r="J290" s="11">
        <f>ROUND(GSEmployeesByOccupationalSeries[[#This Row],[Female
Avg Salary]]/GSEmployeesByOccupationalSeries[[#This Row],[Male
Avg Salary]],3)</f>
        <v>1.0760000000000001</v>
      </c>
      <c r="K290" s="16">
        <f>ROUND(GSEmployeesByOccupationalSeries[[#This Row],[% 
of Total Pop]]*J290,7)</f>
        <v>3.4289999999999999E-4</v>
      </c>
    </row>
    <row r="291" spans="1:11" ht="15.6" x14ac:dyDescent="0.3">
      <c r="A291" s="6" t="s">
        <v>307</v>
      </c>
      <c r="B291" s="9">
        <f>GSEmployeesByOccupationalSeries[[#This Row],[Male Employees]]+GSEmployeesByOccupationalSeries[[#This Row],[Female Employees]]</f>
        <v>25521</v>
      </c>
      <c r="C291" s="13">
        <f>GSEmployeesByOccupationalSeries[[#This Row],[Total Empl]]/$B$317</f>
        <v>1.8566641592012583E-2</v>
      </c>
      <c r="D291" s="9">
        <v>20471</v>
      </c>
      <c r="E291" s="9">
        <v>5050</v>
      </c>
      <c r="F291" s="11">
        <f>GSEmployeesByOccupationalSeries[[#This Row],[Female Employees]]/GSEmployeesByOccupationalSeries[[#This Row],[Total Empl]]</f>
        <v>0.19787625876728968</v>
      </c>
      <c r="G291" s="15">
        <f>((GSEmployeesByOccupationalSeries[[#This Row],[Male Employees]]*GSEmployeesByOccupationalSeries[[#This Row],[Male
Avg Salary]])+(E291*GSEmployeesByOccupationalSeries[[#This Row],[Female
Avg Salary]]))/GSEmployeesByOccupationalSeries[[#This Row],[Total Empl]]</f>
        <v>97743.963075252643</v>
      </c>
      <c r="H291" s="15">
        <v>98329.038596833998</v>
      </c>
      <c r="I291" s="15">
        <v>95372.263866877998</v>
      </c>
      <c r="J291" s="11">
        <f>ROUND(GSEmployeesByOccupationalSeries[[#This Row],[Female
Avg Salary]]/GSEmployeesByOccupationalSeries[[#This Row],[Male
Avg Salary]],3)</f>
        <v>0.97</v>
      </c>
      <c r="K291" s="16">
        <f>ROUND(GSEmployeesByOccupationalSeries[[#This Row],[% 
of Total Pop]]*J291,7)</f>
        <v>1.8009600000000001E-2</v>
      </c>
    </row>
    <row r="292" spans="1:11" ht="15.6" x14ac:dyDescent="0.3">
      <c r="A292" s="6" t="s">
        <v>308</v>
      </c>
      <c r="B292" s="9">
        <f>GSEmployeesByOccupationalSeries[[#This Row],[Male Employees]]+GSEmployeesByOccupationalSeries[[#This Row],[Female Employees]]</f>
        <v>19257</v>
      </c>
      <c r="C292" s="13">
        <f>GSEmployeesByOccupationalSeries[[#This Row],[Total Empl]]/$B$317</f>
        <v>1.4009553588706803E-2</v>
      </c>
      <c r="D292" s="9">
        <v>18106</v>
      </c>
      <c r="E292" s="9">
        <v>1151</v>
      </c>
      <c r="F292" s="11">
        <f>GSEmployeesByOccupationalSeries[[#This Row],[Female Employees]]/GSEmployeesByOccupationalSeries[[#This Row],[Total Empl]]</f>
        <v>5.9770473074726077E-2</v>
      </c>
      <c r="G292" s="15">
        <f>((GSEmployeesByOccupationalSeries[[#This Row],[Male Employees]]*GSEmployeesByOccupationalSeries[[#This Row],[Male
Avg Salary]])+(E292*GSEmployeesByOccupationalSeries[[#This Row],[Female
Avg Salary]]))/GSEmployeesByOccupationalSeries[[#This Row],[Total Empl]]</f>
        <v>95797.145417522261</v>
      </c>
      <c r="H292" s="15">
        <v>96174.305219553004</v>
      </c>
      <c r="I292" s="15">
        <v>89864.169417897006</v>
      </c>
      <c r="J292" s="11">
        <f>ROUND(GSEmployeesByOccupationalSeries[[#This Row],[Female
Avg Salary]]/GSEmployeesByOccupationalSeries[[#This Row],[Male
Avg Salary]],3)</f>
        <v>0.93400000000000005</v>
      </c>
      <c r="K292" s="16">
        <f>ROUND(GSEmployeesByOccupationalSeries[[#This Row],[% 
of Total Pop]]*J292,7)</f>
        <v>1.30849E-2</v>
      </c>
    </row>
    <row r="293" spans="1:11" ht="15.6" x14ac:dyDescent="0.3">
      <c r="A293" s="6" t="s">
        <v>309</v>
      </c>
      <c r="B293" s="9">
        <f>GSEmployeesByOccupationalSeries[[#This Row],[Male Employees]]+GSEmployeesByOccupationalSeries[[#This Row],[Female Employees]]</f>
        <v>8156</v>
      </c>
      <c r="C293" s="13">
        <f>GSEmployeesByOccupationalSeries[[#This Row],[Total Empl]]/$B$317</f>
        <v>5.9335264615201057E-3</v>
      </c>
      <c r="D293" s="9">
        <v>7113</v>
      </c>
      <c r="E293" s="9">
        <v>1043</v>
      </c>
      <c r="F293" s="11">
        <f>GSEmployeesByOccupationalSeries[[#This Row],[Female Employees]]/GSEmployeesByOccupationalSeries[[#This Row],[Total Empl]]</f>
        <v>0.12788131436978911</v>
      </c>
      <c r="G293" s="15">
        <f>((GSEmployeesByOccupationalSeries[[#This Row],[Male Employees]]*GSEmployeesByOccupationalSeries[[#This Row],[Male
Avg Salary]])+(E293*GSEmployeesByOccupationalSeries[[#This Row],[Female
Avg Salary]]))/GSEmployeesByOccupationalSeries[[#This Row],[Total Empl]]</f>
        <v>86408.081388568389</v>
      </c>
      <c r="H293" s="15">
        <v>86292.813809590996</v>
      </c>
      <c r="I293" s="15">
        <v>87194.177543186001</v>
      </c>
      <c r="J293" s="11">
        <f>ROUND(GSEmployeesByOccupationalSeries[[#This Row],[Female
Avg Salary]]/GSEmployeesByOccupationalSeries[[#This Row],[Male
Avg Salary]],3)</f>
        <v>1.01</v>
      </c>
      <c r="K293" s="16">
        <f>ROUND(GSEmployeesByOccupationalSeries[[#This Row],[% 
of Total Pop]]*J293,7)</f>
        <v>5.9928999999999998E-3</v>
      </c>
    </row>
    <row r="294" spans="1:11" ht="15.6" x14ac:dyDescent="0.3">
      <c r="A294" s="6" t="s">
        <v>310</v>
      </c>
      <c r="B294" s="9">
        <f>GSEmployeesByOccupationalSeries[[#This Row],[Male Employees]]+GSEmployeesByOccupationalSeries[[#This Row],[Female Employees]]</f>
        <v>1214</v>
      </c>
      <c r="C294" s="13">
        <f>GSEmployeesByOccupationalSeries[[#This Row],[Total Empl]]/$B$317</f>
        <v>8.8319042720517516E-4</v>
      </c>
      <c r="D294" s="9">
        <v>802</v>
      </c>
      <c r="E294" s="9">
        <v>412</v>
      </c>
      <c r="F294" s="11">
        <f>GSEmployeesByOccupationalSeries[[#This Row],[Female Employees]]/GSEmployeesByOccupationalSeries[[#This Row],[Total Empl]]</f>
        <v>0.33937397034596378</v>
      </c>
      <c r="G294" s="15">
        <f>((GSEmployeesByOccupationalSeries[[#This Row],[Male Employees]]*GSEmployeesByOccupationalSeries[[#This Row],[Male
Avg Salary]])+(E294*GSEmployeesByOccupationalSeries[[#This Row],[Female
Avg Salary]]))/GSEmployeesByOccupationalSeries[[#This Row],[Total Empl]]</f>
        <v>66374.799726111887</v>
      </c>
      <c r="H294" s="15">
        <v>68311.933749999997</v>
      </c>
      <c r="I294" s="15">
        <v>62603.970873785998</v>
      </c>
      <c r="J294" s="11">
        <f>ROUND(GSEmployeesByOccupationalSeries[[#This Row],[Female
Avg Salary]]/GSEmployeesByOccupationalSeries[[#This Row],[Male
Avg Salary]],3)</f>
        <v>0.91600000000000004</v>
      </c>
      <c r="K294" s="16">
        <f>ROUND(GSEmployeesByOccupationalSeries[[#This Row],[% 
of Total Pop]]*J294,7)</f>
        <v>8.0900000000000004E-4</v>
      </c>
    </row>
    <row r="295" spans="1:11" ht="15.6" x14ac:dyDescent="0.3">
      <c r="A295" s="6" t="s">
        <v>311</v>
      </c>
      <c r="B295" s="9">
        <f>GSEmployeesByOccupationalSeries[[#This Row],[Male Employees]]+GSEmployeesByOccupationalSeries[[#This Row],[Female Employees]]</f>
        <v>3401</v>
      </c>
      <c r="C295" s="13">
        <f>GSEmployeesByOccupationalSeries[[#This Row],[Total Empl]]/$B$317</f>
        <v>2.4742427042214175E-3</v>
      </c>
      <c r="D295" s="9">
        <v>2296</v>
      </c>
      <c r="E295" s="9">
        <v>1105</v>
      </c>
      <c r="F295" s="11">
        <f>GSEmployeesByOccupationalSeries[[#This Row],[Female Employees]]/GSEmployeesByOccupationalSeries[[#This Row],[Total Empl]]</f>
        <v>0.32490443987062628</v>
      </c>
      <c r="G295" s="15">
        <f>((GSEmployeesByOccupationalSeries[[#This Row],[Male Employees]]*GSEmployeesByOccupationalSeries[[#This Row],[Male
Avg Salary]])+(E295*GSEmployeesByOccupationalSeries[[#This Row],[Female
Avg Salary]]))/GSEmployeesByOccupationalSeries[[#This Row],[Total Empl]]</f>
        <v>77934.389548420833</v>
      </c>
      <c r="H295" s="15">
        <v>78134.191368788001</v>
      </c>
      <c r="I295" s="15">
        <v>77519.235720761993</v>
      </c>
      <c r="J295" s="11">
        <f>ROUND(GSEmployeesByOccupationalSeries[[#This Row],[Female
Avg Salary]]/GSEmployeesByOccupationalSeries[[#This Row],[Male
Avg Salary]],3)</f>
        <v>0.99199999999999999</v>
      </c>
      <c r="K295" s="16">
        <f>ROUND(GSEmployeesByOccupationalSeries[[#This Row],[% 
of Total Pop]]*J295,7)</f>
        <v>2.4543999999999998E-3</v>
      </c>
    </row>
    <row r="296" spans="1:11" ht="15.6" x14ac:dyDescent="0.3">
      <c r="A296" s="6" t="s">
        <v>312</v>
      </c>
      <c r="B296" s="9">
        <f>GSEmployeesByOccupationalSeries[[#This Row],[Male Employees]]+GSEmployeesByOccupationalSeries[[#This Row],[Female Employees]]</f>
        <v>3473</v>
      </c>
      <c r="C296" s="13">
        <f>GSEmployeesByOccupationalSeries[[#This Row],[Total Empl]]/$B$317</f>
        <v>2.5266230260984953E-3</v>
      </c>
      <c r="D296" s="9">
        <v>2282</v>
      </c>
      <c r="E296" s="9">
        <v>1191</v>
      </c>
      <c r="F296" s="11">
        <f>GSEmployeesByOccupationalSeries[[#This Row],[Female Employees]]/GSEmployeesByOccupationalSeries[[#This Row],[Total Empl]]</f>
        <v>0.34293118341491508</v>
      </c>
      <c r="G296" s="15">
        <f>((GSEmployeesByOccupationalSeries[[#This Row],[Male Employees]]*GSEmployeesByOccupationalSeries[[#This Row],[Male
Avg Salary]])+(E296*GSEmployeesByOccupationalSeries[[#This Row],[Female
Avg Salary]]))/GSEmployeesByOccupationalSeries[[#This Row],[Total Empl]]</f>
        <v>90669.29570976102</v>
      </c>
      <c r="H296" s="15">
        <v>90926.069675723003</v>
      </c>
      <c r="I296" s="15">
        <v>90177.307304785994</v>
      </c>
      <c r="J296" s="11">
        <f>ROUND(GSEmployeesByOccupationalSeries[[#This Row],[Female
Avg Salary]]/GSEmployeesByOccupationalSeries[[#This Row],[Male
Avg Salary]],3)</f>
        <v>0.99199999999999999</v>
      </c>
      <c r="K296" s="16">
        <f>ROUND(GSEmployeesByOccupationalSeries[[#This Row],[% 
of Total Pop]]*J296,7)</f>
        <v>2.5064000000000002E-3</v>
      </c>
    </row>
    <row r="297" spans="1:11" ht="15.6" x14ac:dyDescent="0.3">
      <c r="A297" s="6" t="s">
        <v>313</v>
      </c>
      <c r="B297" s="9">
        <f>GSEmployeesByOccupationalSeries[[#This Row],[Male Employees]]+GSEmployeesByOccupationalSeries[[#This Row],[Female Employees]]</f>
        <v>7822</v>
      </c>
      <c r="C297" s="13">
        <f>GSEmployeesByOccupationalSeries[[#This Row],[Total Empl]]/$B$317</f>
        <v>5.6905399683681059E-3</v>
      </c>
      <c r="D297" s="9">
        <v>5106</v>
      </c>
      <c r="E297" s="9">
        <v>2716</v>
      </c>
      <c r="F297" s="11">
        <f>GSEmployeesByOccupationalSeries[[#This Row],[Female Employees]]/GSEmployeesByOccupationalSeries[[#This Row],[Total Empl]]</f>
        <v>0.34722577345947331</v>
      </c>
      <c r="G297" s="15">
        <f>((GSEmployeesByOccupationalSeries[[#This Row],[Male Employees]]*GSEmployeesByOccupationalSeries[[#This Row],[Male
Avg Salary]])+(E297*GSEmployeesByOccupationalSeries[[#This Row],[Female
Avg Salary]]))/GSEmployeesByOccupationalSeries[[#This Row],[Total Empl]]</f>
        <v>50096.485278882064</v>
      </c>
      <c r="H297" s="15">
        <v>49985.873283640998</v>
      </c>
      <c r="I297" s="15">
        <v>50304.432571849997</v>
      </c>
      <c r="J297" s="11">
        <f>ROUND(GSEmployeesByOccupationalSeries[[#This Row],[Female
Avg Salary]]/GSEmployeesByOccupationalSeries[[#This Row],[Male
Avg Salary]],3)</f>
        <v>1.006</v>
      </c>
      <c r="K297" s="16">
        <f>ROUND(GSEmployeesByOccupationalSeries[[#This Row],[% 
of Total Pop]]*J297,7)</f>
        <v>5.7247000000000001E-3</v>
      </c>
    </row>
    <row r="298" spans="1:11" ht="15.6" x14ac:dyDescent="0.3">
      <c r="A298" s="6" t="s">
        <v>314</v>
      </c>
      <c r="B298" s="9">
        <f>GSEmployeesByOccupationalSeries[[#This Row],[Male Employees]]+GSEmployeesByOccupationalSeries[[#This Row],[Female Employees]]</f>
        <v>6249</v>
      </c>
      <c r="C298" s="13">
        <f>GSEmployeesByOccupationalSeries[[#This Row],[Total Empl]]/$B$317</f>
        <v>4.5461754362480554E-3</v>
      </c>
      <c r="D298" s="9">
        <v>3812</v>
      </c>
      <c r="E298" s="9">
        <v>2437</v>
      </c>
      <c r="F298" s="11">
        <f>GSEmployeesByOccupationalSeries[[#This Row],[Female Employees]]/GSEmployeesByOccupationalSeries[[#This Row],[Total Empl]]</f>
        <v>0.38998239718354938</v>
      </c>
      <c r="G298" s="15">
        <f>((GSEmployeesByOccupationalSeries[[#This Row],[Male Employees]]*GSEmployeesByOccupationalSeries[[#This Row],[Male
Avg Salary]])+(E298*GSEmployeesByOccupationalSeries[[#This Row],[Female
Avg Salary]]))/GSEmployeesByOccupationalSeries[[#This Row],[Total Empl]]</f>
        <v>72893.904376403938</v>
      </c>
      <c r="H298" s="15">
        <v>72962.14938304</v>
      </c>
      <c r="I298" s="15">
        <v>72787.154288058999</v>
      </c>
      <c r="J298" s="11">
        <f>ROUND(GSEmployeesByOccupationalSeries[[#This Row],[Female
Avg Salary]]/GSEmployeesByOccupationalSeries[[#This Row],[Male
Avg Salary]],3)</f>
        <v>0.998</v>
      </c>
      <c r="K298" s="16">
        <f>ROUND(GSEmployeesByOccupationalSeries[[#This Row],[% 
of Total Pop]]*J298,7)</f>
        <v>4.5370999999999996E-3</v>
      </c>
    </row>
    <row r="299" spans="1:11" ht="15.6" x14ac:dyDescent="0.3">
      <c r="A299" s="6" t="s">
        <v>315</v>
      </c>
      <c r="B299" s="9">
        <f>GSEmployeesByOccupationalSeries[[#This Row],[Male Employees]]+GSEmployeesByOccupationalSeries[[#This Row],[Female Employees]]</f>
        <v>606</v>
      </c>
      <c r="C299" s="13">
        <f>GSEmployeesByOccupationalSeries[[#This Row],[Total Empl]]/$B$317</f>
        <v>4.4086770913207262E-4</v>
      </c>
      <c r="D299" s="9">
        <v>502</v>
      </c>
      <c r="E299" s="9">
        <v>104</v>
      </c>
      <c r="F299" s="11">
        <f>GSEmployeesByOccupationalSeries[[#This Row],[Female Employees]]/GSEmployeesByOccupationalSeries[[#This Row],[Total Empl]]</f>
        <v>0.17161716171617161</v>
      </c>
      <c r="G299" s="15">
        <f>((GSEmployeesByOccupationalSeries[[#This Row],[Male Employees]]*GSEmployeesByOccupationalSeries[[#This Row],[Male
Avg Salary]])+(E299*GSEmployeesByOccupationalSeries[[#This Row],[Female
Avg Salary]]))/GSEmployeesByOccupationalSeries[[#This Row],[Total Empl]]</f>
        <v>86641.729372936985</v>
      </c>
      <c r="H299" s="15">
        <v>86723.665338645005</v>
      </c>
      <c r="I299" s="15">
        <v>86246.230769230999</v>
      </c>
      <c r="J299" s="11">
        <f>ROUND(GSEmployeesByOccupationalSeries[[#This Row],[Female
Avg Salary]]/GSEmployeesByOccupationalSeries[[#This Row],[Male
Avg Salary]],3)</f>
        <v>0.99399999999999999</v>
      </c>
      <c r="K299" s="16">
        <f>ROUND(GSEmployeesByOccupationalSeries[[#This Row],[% 
of Total Pop]]*J299,7)</f>
        <v>4.3820000000000003E-4</v>
      </c>
    </row>
    <row r="300" spans="1:11" ht="15.6" x14ac:dyDescent="0.3">
      <c r="A300" s="6" t="s">
        <v>316</v>
      </c>
      <c r="B300" s="9">
        <f>GSEmployeesByOccupationalSeries[[#This Row],[Male Employees]]+GSEmployeesByOccupationalSeries[[#This Row],[Female Employees]]</f>
        <v>131</v>
      </c>
      <c r="C300" s="13">
        <f>GSEmployeesByOccupationalSeries[[#This Row],[Total Empl]]/$B$317</f>
        <v>9.5303085637461239E-5</v>
      </c>
      <c r="D300" s="9">
        <v>89</v>
      </c>
      <c r="E300" s="9">
        <v>42</v>
      </c>
      <c r="F300" s="11">
        <f>GSEmployeesByOccupationalSeries[[#This Row],[Female Employees]]/GSEmployeesByOccupationalSeries[[#This Row],[Total Empl]]</f>
        <v>0.32061068702290074</v>
      </c>
      <c r="G300" s="15">
        <f>((GSEmployeesByOccupationalSeries[[#This Row],[Male Employees]]*GSEmployeesByOccupationalSeries[[#This Row],[Male
Avg Salary]])+(E300*GSEmployeesByOccupationalSeries[[#This Row],[Female
Avg Salary]]))/GSEmployeesByOccupationalSeries[[#This Row],[Total Empl]]</f>
        <v>88319.35877862609</v>
      </c>
      <c r="H300" s="15">
        <v>87109.516853933004</v>
      </c>
      <c r="I300" s="15">
        <v>90883.071428570998</v>
      </c>
      <c r="J300" s="11">
        <f>ROUND(GSEmployeesByOccupationalSeries[[#This Row],[Female
Avg Salary]]/GSEmployeesByOccupationalSeries[[#This Row],[Male
Avg Salary]],3)</f>
        <v>1.0429999999999999</v>
      </c>
      <c r="K300" s="16">
        <f>ROUND(GSEmployeesByOccupationalSeries[[#This Row],[% 
of Total Pop]]*J300,7)</f>
        <v>9.9400000000000004E-5</v>
      </c>
    </row>
    <row r="301" spans="1:11" ht="15.6" x14ac:dyDescent="0.3">
      <c r="A301" s="6" t="s">
        <v>317</v>
      </c>
      <c r="B301" s="9">
        <f>GSEmployeesByOccupationalSeries[[#This Row],[Male Employees]]+GSEmployeesByOccupationalSeries[[#This Row],[Female Employees]]</f>
        <v>225</v>
      </c>
      <c r="C301" s="13">
        <f>GSEmployeesByOccupationalSeries[[#This Row],[Total Empl]]/$B$317</f>
        <v>1.6368850586586856E-4</v>
      </c>
      <c r="D301" s="9">
        <v>56</v>
      </c>
      <c r="E301" s="9">
        <v>169</v>
      </c>
      <c r="F301" s="11">
        <f>GSEmployeesByOccupationalSeries[[#This Row],[Female Employees]]/GSEmployeesByOccupationalSeries[[#This Row],[Total Empl]]</f>
        <v>0.75111111111111106</v>
      </c>
      <c r="G301" s="15">
        <f>((GSEmployeesByOccupationalSeries[[#This Row],[Male Employees]]*GSEmployeesByOccupationalSeries[[#This Row],[Male
Avg Salary]])+(E301*GSEmployeesByOccupationalSeries[[#This Row],[Female
Avg Salary]]))/GSEmployeesByOccupationalSeries[[#This Row],[Total Empl]]</f>
        <v>38264.599999999882</v>
      </c>
      <c r="H301" s="15">
        <v>36266.642857143001</v>
      </c>
      <c r="I301" s="15">
        <v>38926.644970414003</v>
      </c>
      <c r="J301" s="11">
        <f>ROUND(GSEmployeesByOccupationalSeries[[#This Row],[Female
Avg Salary]]/GSEmployeesByOccupationalSeries[[#This Row],[Male
Avg Salary]],3)</f>
        <v>1.073</v>
      </c>
      <c r="K301" s="16">
        <f>ROUND(GSEmployeesByOccupationalSeries[[#This Row],[% 
of Total Pop]]*J301,7)</f>
        <v>1.7560000000000001E-4</v>
      </c>
    </row>
    <row r="302" spans="1:11" ht="15.6" x14ac:dyDescent="0.3">
      <c r="A302" s="6" t="s">
        <v>318</v>
      </c>
      <c r="B302" s="9">
        <f>GSEmployeesByOccupationalSeries[[#This Row],[Male Employees]]+GSEmployeesByOccupationalSeries[[#This Row],[Female Employees]]</f>
        <v>2574</v>
      </c>
      <c r="C302" s="13">
        <f>GSEmployeesByOccupationalSeries[[#This Row],[Total Empl]]/$B$317</f>
        <v>1.8725965071055362E-3</v>
      </c>
      <c r="D302" s="9">
        <v>1848</v>
      </c>
      <c r="E302" s="9">
        <v>726</v>
      </c>
      <c r="F302" s="11">
        <f>GSEmployeesByOccupationalSeries[[#This Row],[Female Employees]]/GSEmployeesByOccupationalSeries[[#This Row],[Total Empl]]</f>
        <v>0.28205128205128205</v>
      </c>
      <c r="G302" s="15">
        <f>((GSEmployeesByOccupationalSeries[[#This Row],[Male Employees]]*GSEmployeesByOccupationalSeries[[#This Row],[Male
Avg Salary]])+(E302*GSEmployeesByOccupationalSeries[[#This Row],[Female
Avg Salary]]))/GSEmployeesByOccupationalSeries[[#This Row],[Total Empl]]</f>
        <v>104048.56226712582</v>
      </c>
      <c r="H302" s="15">
        <v>103436.275582025</v>
      </c>
      <c r="I302" s="15">
        <v>105607.110192837</v>
      </c>
      <c r="J302" s="11">
        <f>ROUND(GSEmployeesByOccupationalSeries[[#This Row],[Female
Avg Salary]]/GSEmployeesByOccupationalSeries[[#This Row],[Male
Avg Salary]],3)</f>
        <v>1.0209999999999999</v>
      </c>
      <c r="K302" s="16">
        <f>ROUND(GSEmployeesByOccupationalSeries[[#This Row],[% 
of Total Pop]]*J302,7)</f>
        <v>1.9119E-3</v>
      </c>
    </row>
    <row r="303" spans="1:11" ht="15.6" x14ac:dyDescent="0.3">
      <c r="A303" s="6" t="s">
        <v>319</v>
      </c>
      <c r="B303" s="9">
        <f>GSEmployeesByOccupationalSeries[[#This Row],[Male Employees]]+GSEmployeesByOccupationalSeries[[#This Row],[Female Employees]]</f>
        <v>2828</v>
      </c>
      <c r="C303" s="13">
        <f>GSEmployeesByOccupationalSeries[[#This Row],[Total Empl]]/$B$317</f>
        <v>2.057382642616339E-3</v>
      </c>
      <c r="D303" s="9">
        <v>1457</v>
      </c>
      <c r="E303" s="9">
        <v>1371</v>
      </c>
      <c r="F303" s="11">
        <f>GSEmployeesByOccupationalSeries[[#This Row],[Female Employees]]/GSEmployeesByOccupationalSeries[[#This Row],[Total Empl]]</f>
        <v>0.4847949080622348</v>
      </c>
      <c r="G303" s="15">
        <f>((GSEmployeesByOccupationalSeries[[#This Row],[Male Employees]]*GSEmployeesByOccupationalSeries[[#This Row],[Male
Avg Salary]])+(E303*GSEmployeesByOccupationalSeries[[#This Row],[Female
Avg Salary]]))/GSEmployeesByOccupationalSeries[[#This Row],[Total Empl]]</f>
        <v>50909.518983698064</v>
      </c>
      <c r="H303" s="15">
        <v>51160.245360825</v>
      </c>
      <c r="I303" s="15">
        <v>50643.065058480002</v>
      </c>
      <c r="J303" s="11">
        <f>ROUND(GSEmployeesByOccupationalSeries[[#This Row],[Female
Avg Salary]]/GSEmployeesByOccupationalSeries[[#This Row],[Male
Avg Salary]],3)</f>
        <v>0.99</v>
      </c>
      <c r="K303" s="16">
        <f>ROUND(GSEmployeesByOccupationalSeries[[#This Row],[% 
of Total Pop]]*J303,7)</f>
        <v>2.0368000000000001E-3</v>
      </c>
    </row>
    <row r="304" spans="1:11" ht="15.6" x14ac:dyDescent="0.3">
      <c r="A304" s="6" t="s">
        <v>320</v>
      </c>
      <c r="B304" s="9">
        <f>GSEmployeesByOccupationalSeries[[#This Row],[Male Employees]]+GSEmployeesByOccupationalSeries[[#This Row],[Female Employees]]</f>
        <v>103</v>
      </c>
      <c r="C304" s="13">
        <f>GSEmployeesByOccupationalSeries[[#This Row],[Total Empl]]/$B$317</f>
        <v>7.4932960463042046E-5</v>
      </c>
      <c r="D304" s="9">
        <v>62</v>
      </c>
      <c r="E304" s="9">
        <v>41</v>
      </c>
      <c r="F304" s="11">
        <f>GSEmployeesByOccupationalSeries[[#This Row],[Female Employees]]/GSEmployeesByOccupationalSeries[[#This Row],[Total Empl]]</f>
        <v>0.39805825242718446</v>
      </c>
      <c r="G304" s="15">
        <f>((GSEmployeesByOccupationalSeries[[#This Row],[Male Employees]]*GSEmployeesByOccupationalSeries[[#This Row],[Male
Avg Salary]])+(E304*GSEmployeesByOccupationalSeries[[#This Row],[Female
Avg Salary]]))/GSEmployeesByOccupationalSeries[[#This Row],[Total Empl]]</f>
        <v>138427.23300970846</v>
      </c>
      <c r="H304" s="15">
        <v>142910.64516129001</v>
      </c>
      <c r="I304" s="15">
        <v>131647.43902439001</v>
      </c>
      <c r="J304" s="11">
        <f>ROUND(GSEmployeesByOccupationalSeries[[#This Row],[Female
Avg Salary]]/GSEmployeesByOccupationalSeries[[#This Row],[Male
Avg Salary]],3)</f>
        <v>0.92100000000000004</v>
      </c>
      <c r="K304" s="16">
        <f>ROUND(GSEmployeesByOccupationalSeries[[#This Row],[% 
of Total Pop]]*J304,7)</f>
        <v>6.8999999999999997E-5</v>
      </c>
    </row>
    <row r="305" spans="1:11" ht="15.6" x14ac:dyDescent="0.3">
      <c r="A305" s="6" t="s">
        <v>321</v>
      </c>
      <c r="B305" s="9">
        <f>GSEmployeesByOccupationalSeries[[#This Row],[Male Employees]]+GSEmployeesByOccupationalSeries[[#This Row],[Female Employees]]</f>
        <v>483</v>
      </c>
      <c r="C305" s="13">
        <f>GSEmployeesByOccupationalSeries[[#This Row],[Total Empl]]/$B$317</f>
        <v>3.5138465925873115E-4</v>
      </c>
      <c r="D305" s="9">
        <v>463</v>
      </c>
      <c r="E305" s="9">
        <v>20</v>
      </c>
      <c r="F305" s="11">
        <f>GSEmployeesByOccupationalSeries[[#This Row],[Female Employees]]/GSEmployeesByOccupationalSeries[[#This Row],[Total Empl]]</f>
        <v>4.1407867494824016E-2</v>
      </c>
      <c r="G305" s="15">
        <f>((GSEmployeesByOccupationalSeries[[#This Row],[Male Employees]]*GSEmployeesByOccupationalSeries[[#This Row],[Male
Avg Salary]])+(E305*GSEmployeesByOccupationalSeries[[#This Row],[Female
Avg Salary]]))/GSEmployeesByOccupationalSeries[[#This Row],[Total Empl]]</f>
        <v>105840.20703933713</v>
      </c>
      <c r="H305" s="15">
        <v>105547.589632829</v>
      </c>
      <c r="I305" s="15">
        <v>112614.3</v>
      </c>
      <c r="J305" s="11">
        <f>ROUND(GSEmployeesByOccupationalSeries[[#This Row],[Female
Avg Salary]]/GSEmployeesByOccupationalSeries[[#This Row],[Male
Avg Salary]],3)</f>
        <v>1.0669999999999999</v>
      </c>
      <c r="K305" s="16">
        <f>ROUND(GSEmployeesByOccupationalSeries[[#This Row],[% 
of Total Pop]]*J305,7)</f>
        <v>3.7490000000000001E-4</v>
      </c>
    </row>
    <row r="306" spans="1:11" ht="15.6" x14ac:dyDescent="0.3">
      <c r="A306" s="6" t="s">
        <v>322</v>
      </c>
      <c r="B306" s="9">
        <f>GSEmployeesByOccupationalSeries[[#This Row],[Male Employees]]+GSEmployeesByOccupationalSeries[[#This Row],[Female Employees]]</f>
        <v>445</v>
      </c>
      <c r="C306" s="13">
        <f>GSEmployeesByOccupationalSeries[[#This Row],[Total Empl]]/$B$317</f>
        <v>3.2373948937916222E-4</v>
      </c>
      <c r="D306" s="9">
        <v>368</v>
      </c>
      <c r="E306" s="9">
        <v>77</v>
      </c>
      <c r="F306" s="11">
        <f>GSEmployeesByOccupationalSeries[[#This Row],[Female Employees]]/GSEmployeesByOccupationalSeries[[#This Row],[Total Empl]]</f>
        <v>0.17303370786516853</v>
      </c>
      <c r="G306" s="15">
        <f>((GSEmployeesByOccupationalSeries[[#This Row],[Male Employees]]*GSEmployeesByOccupationalSeries[[#This Row],[Male
Avg Salary]])+(E306*GSEmployeesByOccupationalSeries[[#This Row],[Female
Avg Salary]]))/GSEmployeesByOccupationalSeries[[#This Row],[Total Empl]]</f>
        <v>85241.352808988813</v>
      </c>
      <c r="H306" s="15">
        <v>83709.3125</v>
      </c>
      <c r="I306" s="15">
        <v>92563.311688311995</v>
      </c>
      <c r="J306" s="11">
        <f>ROUND(GSEmployeesByOccupationalSeries[[#This Row],[Female
Avg Salary]]/GSEmployeesByOccupationalSeries[[#This Row],[Male
Avg Salary]],3)</f>
        <v>1.1060000000000001</v>
      </c>
      <c r="K306" s="16">
        <f>ROUND(GSEmployeesByOccupationalSeries[[#This Row],[% 
of Total Pop]]*J306,7)</f>
        <v>3.5809999999999998E-4</v>
      </c>
    </row>
    <row r="307" spans="1:11" ht="15.6" x14ac:dyDescent="0.3">
      <c r="A307" s="6" t="s">
        <v>323</v>
      </c>
      <c r="B307" s="9">
        <f>GSEmployeesByOccupationalSeries[[#This Row],[Male Employees]]+GSEmployeesByOccupationalSeries[[#This Row],[Female Employees]]</f>
        <v>244</v>
      </c>
      <c r="C307" s="13">
        <f>GSEmployeesByOccupationalSeries[[#This Row],[Total Empl]]/$B$317</f>
        <v>1.77511090805653E-4</v>
      </c>
      <c r="D307" s="9">
        <v>149</v>
      </c>
      <c r="E307" s="9">
        <v>95</v>
      </c>
      <c r="F307" s="11">
        <f>GSEmployeesByOccupationalSeries[[#This Row],[Female Employees]]/GSEmployeesByOccupationalSeries[[#This Row],[Total Empl]]</f>
        <v>0.38934426229508196</v>
      </c>
      <c r="G307" s="15">
        <f>((GSEmployeesByOccupationalSeries[[#This Row],[Male Employees]]*GSEmployeesByOccupationalSeries[[#This Row],[Male
Avg Salary]])+(E307*GSEmployeesByOccupationalSeries[[#This Row],[Female
Avg Salary]]))/GSEmployeesByOccupationalSeries[[#This Row],[Total Empl]]</f>
        <v>120719.16803278698</v>
      </c>
      <c r="H307" s="15">
        <v>121222.067114094</v>
      </c>
      <c r="I307" s="15">
        <v>119930.410526316</v>
      </c>
      <c r="J307" s="11">
        <f>ROUND(GSEmployeesByOccupationalSeries[[#This Row],[Female
Avg Salary]]/GSEmployeesByOccupationalSeries[[#This Row],[Male
Avg Salary]],3)</f>
        <v>0.98899999999999999</v>
      </c>
      <c r="K307" s="16">
        <f>ROUND(GSEmployeesByOccupationalSeries[[#This Row],[% 
of Total Pop]]*J307,7)</f>
        <v>1.7560000000000001E-4</v>
      </c>
    </row>
    <row r="308" spans="1:11" ht="15.6" x14ac:dyDescent="0.3">
      <c r="A308" s="6" t="s">
        <v>324</v>
      </c>
      <c r="B308" s="9">
        <f>GSEmployeesByOccupationalSeries[[#This Row],[Male Employees]]+GSEmployeesByOccupationalSeries[[#This Row],[Female Employees]]</f>
        <v>1509</v>
      </c>
      <c r="C308" s="13">
        <f>GSEmployeesByOccupationalSeries[[#This Row],[Total Empl]]/$B$317</f>
        <v>1.0978042460070916E-3</v>
      </c>
      <c r="D308" s="9">
        <v>1044</v>
      </c>
      <c r="E308" s="9">
        <v>465</v>
      </c>
      <c r="F308" s="11">
        <f>GSEmployeesByOccupationalSeries[[#This Row],[Female Employees]]/GSEmployeesByOccupationalSeries[[#This Row],[Total Empl]]</f>
        <v>0.30815109343936381</v>
      </c>
      <c r="G308" s="15">
        <f>((GSEmployeesByOccupationalSeries[[#This Row],[Male Employees]]*GSEmployeesByOccupationalSeries[[#This Row],[Male
Avg Salary]])+(E308*GSEmployeesByOccupationalSeries[[#This Row],[Female
Avg Salary]]))/GSEmployeesByOccupationalSeries[[#This Row],[Total Empl]]</f>
        <v>86297.39098740874</v>
      </c>
      <c r="H308" s="15">
        <v>87266.203065134003</v>
      </c>
      <c r="I308" s="15">
        <v>84122.251612902997</v>
      </c>
      <c r="J308" s="11">
        <f>ROUND(GSEmployeesByOccupationalSeries[[#This Row],[Female
Avg Salary]]/GSEmployeesByOccupationalSeries[[#This Row],[Male
Avg Salary]],3)</f>
        <v>0.96399999999999997</v>
      </c>
      <c r="K308" s="16">
        <f>ROUND(GSEmployeesByOccupationalSeries[[#This Row],[% 
of Total Pop]]*J308,7)</f>
        <v>1.0583000000000001E-3</v>
      </c>
    </row>
    <row r="309" spans="1:11" ht="15.6" x14ac:dyDescent="0.3">
      <c r="A309" s="6" t="s">
        <v>325</v>
      </c>
      <c r="B309" s="9">
        <f>GSEmployeesByOccupationalSeries[[#This Row],[Male Employees]]+GSEmployeesByOccupationalSeries[[#This Row],[Female Employees]]</f>
        <v>160</v>
      </c>
      <c r="C309" s="13">
        <f>GSEmployeesByOccupationalSeries[[#This Row],[Total Empl]]/$B$317</f>
        <v>1.164007152823954E-4</v>
      </c>
      <c r="D309" s="9">
        <v>94</v>
      </c>
      <c r="E309" s="9">
        <v>66</v>
      </c>
      <c r="F309" s="11">
        <f>GSEmployeesByOccupationalSeries[[#This Row],[Female Employees]]/GSEmployeesByOccupationalSeries[[#This Row],[Total Empl]]</f>
        <v>0.41249999999999998</v>
      </c>
      <c r="G309" s="15">
        <f>((GSEmployeesByOccupationalSeries[[#This Row],[Male Employees]]*GSEmployeesByOccupationalSeries[[#This Row],[Male
Avg Salary]])+(E309*GSEmployeesByOccupationalSeries[[#This Row],[Female
Avg Salary]]))/GSEmployeesByOccupationalSeries[[#This Row],[Total Empl]]</f>
        <v>59180.131249999627</v>
      </c>
      <c r="H309" s="15">
        <v>59768.223404254997</v>
      </c>
      <c r="I309" s="15">
        <v>58342.545454544997</v>
      </c>
      <c r="J309" s="11">
        <f>ROUND(GSEmployeesByOccupationalSeries[[#This Row],[Female
Avg Salary]]/GSEmployeesByOccupationalSeries[[#This Row],[Male
Avg Salary]],3)</f>
        <v>0.97599999999999998</v>
      </c>
      <c r="K309" s="16">
        <f>ROUND(GSEmployeesByOccupationalSeries[[#This Row],[% 
of Total Pop]]*J309,7)</f>
        <v>1.136E-4</v>
      </c>
    </row>
    <row r="310" spans="1:11" ht="15.6" x14ac:dyDescent="0.3">
      <c r="A310" s="6" t="s">
        <v>326</v>
      </c>
      <c r="B310" s="9">
        <f>GSEmployeesByOccupationalSeries[[#This Row],[Male Employees]]+GSEmployeesByOccupationalSeries[[#This Row],[Female Employees]]</f>
        <v>2018</v>
      </c>
      <c r="C310" s="13">
        <f>GSEmployeesByOccupationalSeries[[#This Row],[Total Empl]]/$B$317</f>
        <v>1.4681040214992122E-3</v>
      </c>
      <c r="D310" s="9">
        <v>1661</v>
      </c>
      <c r="E310" s="9">
        <v>357</v>
      </c>
      <c r="F310" s="11">
        <f>GSEmployeesByOccupationalSeries[[#This Row],[Female Employees]]/GSEmployeesByOccupationalSeries[[#This Row],[Total Empl]]</f>
        <v>0.17690782953419226</v>
      </c>
      <c r="G310" s="15">
        <f>((GSEmployeesByOccupationalSeries[[#This Row],[Male Employees]]*GSEmployeesByOccupationalSeries[[#This Row],[Male
Avg Salary]])+(E310*GSEmployeesByOccupationalSeries[[#This Row],[Female
Avg Salary]]))/GSEmployeesByOccupationalSeries[[#This Row],[Total Empl]]</f>
        <v>88856.748904013541</v>
      </c>
      <c r="H310" s="15">
        <v>89637.429433052006</v>
      </c>
      <c r="I310" s="15">
        <v>85224.507002800994</v>
      </c>
      <c r="J310" s="11">
        <f>ROUND(GSEmployeesByOccupationalSeries[[#This Row],[Female
Avg Salary]]/GSEmployeesByOccupationalSeries[[#This Row],[Male
Avg Salary]],3)</f>
        <v>0.95099999999999996</v>
      </c>
      <c r="K310" s="16">
        <f>ROUND(GSEmployeesByOccupationalSeries[[#This Row],[% 
of Total Pop]]*J310,7)</f>
        <v>1.3962E-3</v>
      </c>
    </row>
    <row r="311" spans="1:11" ht="15.6" x14ac:dyDescent="0.3">
      <c r="A311" s="6" t="s">
        <v>327</v>
      </c>
      <c r="B311" s="9">
        <f>GSEmployeesByOccupationalSeries[[#This Row],[Male Employees]]+GSEmployeesByOccupationalSeries[[#This Row],[Female Employees]]</f>
        <v>1399</v>
      </c>
      <c r="C311" s="13">
        <f>GSEmployeesByOccupationalSeries[[#This Row],[Total Empl]]/$B$317</f>
        <v>1.0177787542504449E-3</v>
      </c>
      <c r="D311" s="9">
        <v>752</v>
      </c>
      <c r="E311" s="9">
        <v>647</v>
      </c>
      <c r="F311" s="11">
        <f>GSEmployeesByOccupationalSeries[[#This Row],[Female Employees]]/GSEmployeesByOccupationalSeries[[#This Row],[Total Empl]]</f>
        <v>0.46247319513938528</v>
      </c>
      <c r="G311" s="15">
        <f>((GSEmployeesByOccupationalSeries[[#This Row],[Male Employees]]*GSEmployeesByOccupationalSeries[[#This Row],[Male
Avg Salary]])+(E311*GSEmployeesByOccupationalSeries[[#This Row],[Female
Avg Salary]]))/GSEmployeesByOccupationalSeries[[#This Row],[Total Empl]]</f>
        <v>52754.506075768302</v>
      </c>
      <c r="H311" s="15">
        <v>53363.192819149001</v>
      </c>
      <c r="I311" s="15">
        <v>52047.037094280997</v>
      </c>
      <c r="J311" s="11">
        <f>ROUND(GSEmployeesByOccupationalSeries[[#This Row],[Female
Avg Salary]]/GSEmployeesByOccupationalSeries[[#This Row],[Male
Avg Salary]],3)</f>
        <v>0.97499999999999998</v>
      </c>
      <c r="K311" s="16">
        <f>ROUND(GSEmployeesByOccupationalSeries[[#This Row],[% 
of Total Pop]]*J311,7)</f>
        <v>9.923E-4</v>
      </c>
    </row>
    <row r="312" spans="1:11" ht="15.6" x14ac:dyDescent="0.3">
      <c r="A312" s="6" t="s">
        <v>328</v>
      </c>
      <c r="B312" s="9">
        <f>GSEmployeesByOccupationalSeries[[#This Row],[Male Employees]]+GSEmployeesByOccupationalSeries[[#This Row],[Female Employees]]</f>
        <v>1753</v>
      </c>
      <c r="C312" s="13">
        <f>GSEmployeesByOccupationalSeries[[#This Row],[Total Empl]]/$B$317</f>
        <v>1.2753153368127448E-3</v>
      </c>
      <c r="D312" s="9">
        <v>1589</v>
      </c>
      <c r="E312" s="9">
        <v>164</v>
      </c>
      <c r="F312" s="11">
        <f>GSEmployeesByOccupationalSeries[[#This Row],[Female Employees]]/GSEmployeesByOccupationalSeries[[#This Row],[Total Empl]]</f>
        <v>9.3553907586993723E-2</v>
      </c>
      <c r="G312" s="15">
        <f>((GSEmployeesByOccupationalSeries[[#This Row],[Male Employees]]*GSEmployeesByOccupationalSeries[[#This Row],[Male
Avg Salary]])+(E312*GSEmployeesByOccupationalSeries[[#This Row],[Female
Avg Salary]]))/GSEmployeesByOccupationalSeries[[#This Row],[Total Empl]]</f>
        <v>98384.486114750471</v>
      </c>
      <c r="H312" s="15">
        <v>98700.942622950999</v>
      </c>
      <c r="I312" s="15">
        <v>95318.331288343994</v>
      </c>
      <c r="J312" s="11">
        <f>ROUND(GSEmployeesByOccupationalSeries[[#This Row],[Female
Avg Salary]]/GSEmployeesByOccupationalSeries[[#This Row],[Male
Avg Salary]],3)</f>
        <v>0.96599999999999997</v>
      </c>
      <c r="K312" s="16">
        <f>ROUND(GSEmployeesByOccupationalSeries[[#This Row],[% 
of Total Pop]]*J312,7)</f>
        <v>1.232E-3</v>
      </c>
    </row>
    <row r="313" spans="1:11" ht="15.6" x14ac:dyDescent="0.3">
      <c r="A313" s="6" t="s">
        <v>330</v>
      </c>
      <c r="B313" s="9">
        <f>GSEmployeesByOccupationalSeries[[#This Row],[Male Employees]]+GSEmployeesByOccupationalSeries[[#This Row],[Female Employees]]</f>
        <v>2295</v>
      </c>
      <c r="C313" s="13">
        <f>GSEmployeesByOccupationalSeries[[#This Row],[Total Empl]]/$B$317</f>
        <v>1.6696227598318593E-3</v>
      </c>
      <c r="D313" s="9">
        <v>2221</v>
      </c>
      <c r="E313" s="9">
        <v>74</v>
      </c>
      <c r="F313" s="11">
        <f>GSEmployeesByOccupationalSeries[[#This Row],[Female Employees]]/GSEmployeesByOccupationalSeries[[#This Row],[Total Empl]]</f>
        <v>3.2244008714596949E-2</v>
      </c>
      <c r="G313" s="15">
        <f>((GSEmployeesByOccupationalSeries[[#This Row],[Male Employees]]*GSEmployeesByOccupationalSeries[[#This Row],[Male
Avg Salary]])+(E313*GSEmployeesByOccupationalSeries[[#This Row],[Female
Avg Salary]]))/GSEmployeesByOccupationalSeries[[#This Row],[Total Empl]]</f>
        <v>119486.49449068082</v>
      </c>
      <c r="H313" s="15">
        <v>119453.71402796599</v>
      </c>
      <c r="I313" s="15">
        <v>120470.351351351</v>
      </c>
      <c r="J313" s="11">
        <f>ROUND(GSEmployeesByOccupationalSeries[[#This Row],[Female
Avg Salary]]/GSEmployeesByOccupationalSeries[[#This Row],[Male
Avg Salary]],3)</f>
        <v>1.0089999999999999</v>
      </c>
      <c r="K313" s="16">
        <f>ROUND(GSEmployeesByOccupationalSeries[[#This Row],[% 
of Total Pop]]*J313,7)</f>
        <v>1.6846000000000001E-3</v>
      </c>
    </row>
    <row r="314" spans="1:11" ht="15.6" x14ac:dyDescent="0.3">
      <c r="A314" s="6" t="s">
        <v>331</v>
      </c>
      <c r="B314" s="9">
        <f>GSEmployeesByOccupationalSeries[[#This Row],[Male Employees]]+GSEmployeesByOccupationalSeries[[#This Row],[Female Employees]]</f>
        <v>413</v>
      </c>
      <c r="C314" s="13">
        <f>GSEmployeesByOccupationalSeries[[#This Row],[Total Empl]]/$B$317</f>
        <v>3.0045934632268314E-4</v>
      </c>
      <c r="D314" s="9">
        <v>390</v>
      </c>
      <c r="E314" s="9">
        <v>23</v>
      </c>
      <c r="F314" s="11">
        <f>GSEmployeesByOccupationalSeries[[#This Row],[Female Employees]]/GSEmployeesByOccupationalSeries[[#This Row],[Total Empl]]</f>
        <v>5.569007263922518E-2</v>
      </c>
      <c r="G314" s="15">
        <f>((GSEmployeesByOccupationalSeries[[#This Row],[Male Employees]]*GSEmployeesByOccupationalSeries[[#This Row],[Male
Avg Salary]])+(E314*GSEmployeesByOccupationalSeries[[#This Row],[Female
Avg Salary]]))/GSEmployeesByOccupationalSeries[[#This Row],[Total Empl]]</f>
        <v>76142.135593220781</v>
      </c>
      <c r="H314" s="15">
        <v>76289.261538462</v>
      </c>
      <c r="I314" s="15">
        <v>73647.391304347999</v>
      </c>
      <c r="J314" s="11">
        <f>ROUND(GSEmployeesByOccupationalSeries[[#This Row],[Female
Avg Salary]]/GSEmployeesByOccupationalSeries[[#This Row],[Male
Avg Salary]],3)</f>
        <v>0.96499999999999997</v>
      </c>
      <c r="K314" s="16">
        <f>ROUND(GSEmployeesByOccupationalSeries[[#This Row],[% 
of Total Pop]]*J314,7)</f>
        <v>2.899E-4</v>
      </c>
    </row>
    <row r="315" spans="1:11" ht="15.6" x14ac:dyDescent="0.3">
      <c r="A315" s="6" t="s">
        <v>333</v>
      </c>
      <c r="B315" s="9">
        <f>GSEmployeesByOccupationalSeries[[#This Row],[Male Employees]]+GSEmployeesByOccupationalSeries[[#This Row],[Female Employees]]</f>
        <v>69909</v>
      </c>
      <c r="C315" s="13">
        <f>GSEmployeesByOccupationalSeries[[#This Row],[Total Empl]]/$B$317</f>
        <v>5.085911002923113E-2</v>
      </c>
      <c r="D315" s="9">
        <v>51529</v>
      </c>
      <c r="E315" s="9">
        <v>18380</v>
      </c>
      <c r="F315" s="11">
        <f>GSEmployeesByOccupationalSeries[[#This Row],[Female Employees]]/GSEmployeesByOccupationalSeries[[#This Row],[Total Empl]]</f>
        <v>0.26291321575190607</v>
      </c>
      <c r="G315" s="15">
        <f>((GSEmployeesByOccupationalSeries[[#This Row],[Male Employees]]*GSEmployeesByOccupationalSeries[[#This Row],[Male
Avg Salary]])+(E315*GSEmployeesByOccupationalSeries[[#This Row],[Female
Avg Salary]]))/GSEmployeesByOccupationalSeries[[#This Row],[Total Empl]]</f>
        <v>113216.15655034009</v>
      </c>
      <c r="H315" s="15">
        <v>111952.06124152899</v>
      </c>
      <c r="I315" s="15">
        <v>116760.093828236</v>
      </c>
      <c r="J315" s="11">
        <f>ROUND(GSEmployeesByOccupationalSeries[[#This Row],[Female
Avg Salary]]/GSEmployeesByOccupationalSeries[[#This Row],[Male
Avg Salary]],3)</f>
        <v>1.0429999999999999</v>
      </c>
      <c r="K315" s="16">
        <f>ROUND(GSEmployeesByOccupationalSeries[[#This Row],[% 
of Total Pop]]*J315,7)</f>
        <v>5.3046099999999999E-2</v>
      </c>
    </row>
    <row r="316" spans="1:11" ht="15.6" x14ac:dyDescent="0.3">
      <c r="A316" s="6" t="s">
        <v>4</v>
      </c>
      <c r="B316" s="9">
        <f>GSEmployeesByOccupationalSeries[[#This Row],[Male Employees]]+GSEmployeesByOccupationalSeries[[#This Row],[Female Employees]]</f>
        <v>3070</v>
      </c>
      <c r="C316" s="13">
        <f>GSEmployeesByOccupationalSeries[[#This Row],[Total Empl]]/$B$317</f>
        <v>2.2334387244809621E-3</v>
      </c>
      <c r="D316" s="9">
        <v>1710</v>
      </c>
      <c r="E316" s="9">
        <v>1360</v>
      </c>
      <c r="F316" s="11">
        <f>GSEmployeesByOccupationalSeries[[#This Row],[Female Employees]]/GSEmployeesByOccupationalSeries[[#This Row],[Total Empl]]</f>
        <v>0.44299674267100975</v>
      </c>
      <c r="G316" s="15">
        <f>((GSEmployeesByOccupationalSeries[[#This Row],[Male Employees]]*GSEmployeesByOccupationalSeries[[#This Row],[Male
Avg Salary]])+(E316*GSEmployeesByOccupationalSeries[[#This Row],[Female
Avg Salary]]))/GSEmployeesByOccupationalSeries[[#This Row],[Total Empl]]</f>
        <v>94948.299219215434</v>
      </c>
      <c r="H316" s="15">
        <v>96814.391580696727</v>
      </c>
      <c r="I316" s="15">
        <v>92601.962499999994</v>
      </c>
      <c r="J316" s="11">
        <f>ROUND(GSEmployeesByOccupationalSeries[[#This Row],[Female
Avg Salary]]/GSEmployeesByOccupationalSeries[[#This Row],[Male
Avg Salary]],3)</f>
        <v>0.95599999999999996</v>
      </c>
      <c r="K316" s="16">
        <f>ROUND(GSEmployeesByOccupationalSeries[[#This Row],[% 
of Total Pop]]*J316,7)</f>
        <v>2.1351999999999999E-3</v>
      </c>
    </row>
    <row r="317" spans="1:11" ht="15.6" x14ac:dyDescent="0.3">
      <c r="A317" s="6" t="s">
        <v>334</v>
      </c>
      <c r="B317" s="9">
        <f>GSEmployeesByOccupationalSeries[[#This Row],[Male Employees]]+GSEmployeesByOccupationalSeries[[#This Row],[Female Employees]]</f>
        <v>1374562</v>
      </c>
      <c r="C317" s="13">
        <f>SUM(C4:C316)</f>
        <v>0.99999999999999978</v>
      </c>
      <c r="D317" s="9">
        <v>710266</v>
      </c>
      <c r="E317" s="9">
        <v>664296</v>
      </c>
      <c r="F317" s="11">
        <f>GSEmployeesByOccupationalSeries[[#This Row],[Female Employees]]/GSEmployeesByOccupationalSeries[[#This Row],[Total Empl]]</f>
        <v>0.48327830974521341</v>
      </c>
      <c r="G317" s="15"/>
      <c r="H317" s="15"/>
      <c r="I317" s="15"/>
      <c r="J317" s="11"/>
      <c r="K317" s="16">
        <f>SUM(K4:K316)</f>
        <v>0.98174839999999974</v>
      </c>
    </row>
    <row r="318" spans="1:11" ht="15.6" x14ac:dyDescent="0.3">
      <c r="A318" s="6" t="s">
        <v>335</v>
      </c>
      <c r="B318" s="9"/>
      <c r="C318" s="13"/>
      <c r="D318" s="9"/>
      <c r="E318" s="9"/>
      <c r="F318" s="11"/>
      <c r="G318" s="15"/>
      <c r="H318" s="15"/>
      <c r="I318" s="15"/>
      <c r="J318" s="11"/>
      <c r="K318" s="11">
        <f>ROUND(K317,3)</f>
        <v>0.98199999999999998</v>
      </c>
    </row>
    <row r="320" spans="1:11" ht="15.6" x14ac:dyDescent="0.3">
      <c r="A320" s="6" t="s">
        <v>490</v>
      </c>
    </row>
  </sheetData>
  <sheetProtection algorithmName="SHA-512" hashValue="AHJGFtLCXMx9yaIG8vVEFgBJl6GDtsKdQ+vMXOxloo+7lH6EhxEerbrme+6wd4Qkr66v5nNST9NfGdT6hzGbZg==" saltValue="BTs0QvIY96HbgFGQkg0W5Q==" spinCount="100000" sheet="1" objects="1" scenarios="1" sort="0" autoFilter="0"/>
  <pageMargins left="0.7" right="0.7" top="0.75" bottom="0.75" header="0.3" footer="0.3"/>
  <pageSetup scale="64" orientation="landscape" r:id="rId1"/>
  <rowBreaks count="1" manualBreakCount="1">
    <brk id="272" max="10" man="1"/>
  </rowBreak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610CB-2B74-47C0-BE23-6A6CB5410E59}">
  <dimension ref="A1:B7"/>
  <sheetViews>
    <sheetView workbookViewId="0">
      <selection activeCell="A8" sqref="A8"/>
    </sheetView>
  </sheetViews>
  <sheetFormatPr defaultRowHeight="14.4" x14ac:dyDescent="0.3"/>
  <cols>
    <col min="1" max="1" width="122.109375" bestFit="1" customWidth="1"/>
    <col min="2" max="2" width="11.44140625" bestFit="1" customWidth="1"/>
  </cols>
  <sheetData>
    <row r="1" spans="1:2" ht="23.4" x14ac:dyDescent="0.3">
      <c r="A1" s="5" t="s">
        <v>492</v>
      </c>
    </row>
    <row r="2" spans="1:2" ht="18.600000000000001" thickBot="1" x14ac:dyDescent="0.4">
      <c r="A2" s="23" t="s">
        <v>502</v>
      </c>
    </row>
    <row r="3" spans="1:2" ht="31.8" thickTop="1" x14ac:dyDescent="0.3">
      <c r="A3" s="6" t="s">
        <v>494</v>
      </c>
      <c r="B3" s="18" t="s">
        <v>495</v>
      </c>
    </row>
    <row r="4" spans="1:2" ht="15.6" x14ac:dyDescent="0.3">
      <c r="A4" s="6" t="s">
        <v>496</v>
      </c>
      <c r="B4" s="6">
        <f>COUNTIF('General Schedule Detail'!$J$4:$J$316,"&gt;=1.00")</f>
        <v>86</v>
      </c>
    </row>
    <row r="5" spans="1:2" ht="15.6" x14ac:dyDescent="0.3">
      <c r="A5" s="6" t="s">
        <v>497</v>
      </c>
      <c r="B5" s="6">
        <f>COUNTIFS('General Schedule Detail'!$J$4:$J$316, "&gt;=.95", 'General Schedule Detail'!$J$4:$J$316, "&lt;=.999")</f>
        <v>156</v>
      </c>
    </row>
    <row r="6" spans="1:2" ht="15.6" x14ac:dyDescent="0.3">
      <c r="A6" s="6" t="s">
        <v>498</v>
      </c>
      <c r="B6" s="6">
        <f>COUNTIF('General Schedule Detail'!$J$4:$J$316, "&lt;.95")</f>
        <v>71</v>
      </c>
    </row>
    <row r="7" spans="1:2" ht="15.6" x14ac:dyDescent="0.3">
      <c r="A7" s="6" t="s">
        <v>499</v>
      </c>
      <c r="B7" s="6">
        <f>SUM(B4:B6)</f>
        <v>313</v>
      </c>
    </row>
  </sheetData>
  <sheetProtection algorithmName="SHA-512" hashValue="AlttnH0ZJEGWUoKF6K4L7+U0AOJaA6aW+nyI4TcgRJpsiMMEiQoJlCT4Bt6/QMtDfWlzyJEfUeBzHci1I4Mp9g==" saltValue="UI4JjQCuWPWbwZK3KybcmQ==" spinCount="100000" sheet="1" objects="1" scenarios="1" sort="0" autoFilter="0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A1B01-547E-45D1-8ECD-359F35939BC3}">
  <dimension ref="A1:K149"/>
  <sheetViews>
    <sheetView zoomScaleNormal="100" workbookViewId="0">
      <selection activeCell="A2" sqref="A2"/>
    </sheetView>
  </sheetViews>
  <sheetFormatPr defaultRowHeight="14.4" x14ac:dyDescent="0.3"/>
  <cols>
    <col min="1" max="1" width="51.44140625" customWidth="1"/>
    <col min="2" max="2" width="12.44140625" style="3" customWidth="1"/>
    <col min="3" max="3" width="9.109375" style="2"/>
    <col min="4" max="4" width="12.6640625" style="3" bestFit="1" customWidth="1"/>
    <col min="5" max="5" width="12.109375" style="3" customWidth="1"/>
    <col min="6" max="6" width="9.109375" style="1"/>
    <col min="7" max="9" width="14" style="4" bestFit="1" customWidth="1"/>
    <col min="10" max="10" width="14.5546875" customWidth="1"/>
    <col min="11" max="11" width="10.5546875" customWidth="1"/>
  </cols>
  <sheetData>
    <row r="1" spans="1:11" ht="23.4" x14ac:dyDescent="0.3">
      <c r="A1" s="5" t="s">
        <v>492</v>
      </c>
    </row>
    <row r="2" spans="1:11" ht="21.6" thickBot="1" x14ac:dyDescent="0.35">
      <c r="A2" s="27" t="s">
        <v>503</v>
      </c>
    </row>
    <row r="3" spans="1:11" ht="46.8" x14ac:dyDescent="0.3">
      <c r="A3" s="7" t="s">
        <v>479</v>
      </c>
      <c r="B3" s="8" t="s">
        <v>0</v>
      </c>
      <c r="C3" s="12" t="s">
        <v>1</v>
      </c>
      <c r="D3" s="8" t="s">
        <v>484</v>
      </c>
      <c r="E3" s="8" t="s">
        <v>483</v>
      </c>
      <c r="F3" s="10" t="s">
        <v>2</v>
      </c>
      <c r="G3" s="14" t="s">
        <v>482</v>
      </c>
      <c r="H3" s="14" t="s">
        <v>481</v>
      </c>
      <c r="I3" s="14" t="s">
        <v>480</v>
      </c>
      <c r="J3" s="7" t="s">
        <v>486</v>
      </c>
      <c r="K3" s="7" t="s">
        <v>3</v>
      </c>
    </row>
    <row r="4" spans="1:11" ht="15.6" x14ac:dyDescent="0.3">
      <c r="A4" s="6" t="s">
        <v>336</v>
      </c>
      <c r="B4" s="9">
        <f>BlueCollarEmployeesByOccupationalSeries[[#This Row],[Male Employees]]+BlueCollarEmployeesByOccupationalSeries[[#This Row],[Female Employees]]</f>
        <v>219</v>
      </c>
      <c r="C4" s="13">
        <f>BlueCollarEmployeesByOccupationalSeries[[#This Row],[Total Empl]]/$B$146</f>
        <v>1.3373474111030368E-3</v>
      </c>
      <c r="D4" s="9">
        <v>211</v>
      </c>
      <c r="E4" s="9">
        <v>8</v>
      </c>
      <c r="F4" s="11">
        <f>BlueCollarEmployeesByOccupationalSeries[[#This Row],[Female Employees]]/BlueCollarEmployeesByOccupationalSeries[[#This Row],[Total Empl]]</f>
        <v>3.6529680365296802E-2</v>
      </c>
      <c r="G4" s="15">
        <f>((BlueCollarEmployeesByOccupationalSeries[[#This Row],[Male Employees]]*BlueCollarEmployeesByOccupationalSeries[[#This Row],[Male
Average Salary]])+(E4*BlueCollarEmployeesByOccupationalSeries[[#This Row],[Female
Average Salary]]))/BlueCollarEmployeesByOccupationalSeries[[#This Row],[Total Empl]]</f>
        <v>68682.168949771687</v>
      </c>
      <c r="H4" s="15">
        <v>68720.327014217997</v>
      </c>
      <c r="I4" s="15">
        <v>67675.75</v>
      </c>
      <c r="J4" s="11">
        <f>ROUND(BlueCollarEmployeesByOccupationalSeries[[#This Row],[Female
Average Salary]]/BlueCollarEmployeesByOccupationalSeries[[#This Row],[Male
Average Salary]],3)</f>
        <v>0.98499999999999999</v>
      </c>
      <c r="K4" s="16">
        <f>ROUND(BlueCollarEmployeesByOccupationalSeries[[#This Row],[% 
of Total Pop]]*J4,7)</f>
        <v>1.3173E-3</v>
      </c>
    </row>
    <row r="5" spans="1:11" ht="15.6" x14ac:dyDescent="0.3">
      <c r="A5" s="6" t="s">
        <v>337</v>
      </c>
      <c r="B5" s="9">
        <f>BlueCollarEmployeesByOccupationalSeries[[#This Row],[Male Employees]]+BlueCollarEmployeesByOccupationalSeries[[#This Row],[Female Employees]]</f>
        <v>143</v>
      </c>
      <c r="C5" s="13">
        <f>BlueCollarEmployeesByOccupationalSeries[[#This Row],[Total Empl]]/$B$146</f>
        <v>8.7324511318600119E-4</v>
      </c>
      <c r="D5" s="9">
        <v>142</v>
      </c>
      <c r="E5" s="9">
        <v>1</v>
      </c>
      <c r="F5" s="11">
        <f>BlueCollarEmployeesByOccupationalSeries[[#This Row],[Female Employees]]/BlueCollarEmployeesByOccupationalSeries[[#This Row],[Total Empl]]</f>
        <v>6.993006993006993E-3</v>
      </c>
      <c r="G5" s="15">
        <f>((BlueCollarEmployeesByOccupationalSeries[[#This Row],[Male Employees]]*BlueCollarEmployeesByOccupationalSeries[[#This Row],[Male
Average Salary]])+(E5*BlueCollarEmployeesByOccupationalSeries[[#This Row],[Female
Average Salary]]))/BlueCollarEmployeesByOccupationalSeries[[#This Row],[Total Empl]]</f>
        <v>65997.258741258789</v>
      </c>
      <c r="H5" s="15">
        <v>66012.147887323998</v>
      </c>
      <c r="I5" s="15">
        <v>63883</v>
      </c>
      <c r="J5" s="11">
        <f>ROUND(BlueCollarEmployeesByOccupationalSeries[[#This Row],[Female
Average Salary]]/BlueCollarEmployeesByOccupationalSeries[[#This Row],[Male
Average Salary]],3)</f>
        <v>0.96799999999999997</v>
      </c>
      <c r="K5" s="16">
        <f>ROUND(BlueCollarEmployeesByOccupationalSeries[[#This Row],[% 
of Total Pop]]*J5,7)</f>
        <v>8.453E-4</v>
      </c>
    </row>
    <row r="6" spans="1:11" ht="15.6" x14ac:dyDescent="0.3">
      <c r="A6" s="6" t="s">
        <v>343</v>
      </c>
      <c r="B6" s="9">
        <f>BlueCollarEmployeesByOccupationalSeries[[#This Row],[Male Employees]]+BlueCollarEmployeesByOccupationalSeries[[#This Row],[Female Employees]]</f>
        <v>272</v>
      </c>
      <c r="C6" s="13">
        <f>BlueCollarEmployeesByOccupationalSeries[[#This Row],[Total Empl]]/$B$146</f>
        <v>1.660997697808338E-3</v>
      </c>
      <c r="D6" s="9">
        <v>256</v>
      </c>
      <c r="E6" s="9">
        <v>16</v>
      </c>
      <c r="F6" s="11">
        <f>BlueCollarEmployeesByOccupationalSeries[[#This Row],[Female Employees]]/BlueCollarEmployeesByOccupationalSeries[[#This Row],[Total Empl]]</f>
        <v>5.8823529411764705E-2</v>
      </c>
      <c r="G6" s="15">
        <f>((BlueCollarEmployeesByOccupationalSeries[[#This Row],[Male Employees]]*BlueCollarEmployeesByOccupationalSeries[[#This Row],[Male
Average Salary]])+(E6*BlueCollarEmployeesByOccupationalSeries[[#This Row],[Female
Average Salary]]))/BlueCollarEmployeesByOccupationalSeries[[#This Row],[Total Empl]]</f>
        <v>97120.988970588238</v>
      </c>
      <c r="H6" s="15">
        <v>98754.1640625</v>
      </c>
      <c r="I6" s="15">
        <v>70990.1875</v>
      </c>
      <c r="J6" s="11">
        <f>ROUND(BlueCollarEmployeesByOccupationalSeries[[#This Row],[Female
Average Salary]]/BlueCollarEmployeesByOccupationalSeries[[#This Row],[Male
Average Salary]],3)</f>
        <v>0.71899999999999997</v>
      </c>
      <c r="K6" s="16">
        <f>ROUND(BlueCollarEmployeesByOccupationalSeries[[#This Row],[% 
of Total Pop]]*J6,7)</f>
        <v>1.1942999999999999E-3</v>
      </c>
    </row>
    <row r="7" spans="1:11" ht="15.6" x14ac:dyDescent="0.3">
      <c r="A7" s="6" t="s">
        <v>342</v>
      </c>
      <c r="B7" s="9">
        <f>BlueCollarEmployeesByOccupationalSeries[[#This Row],[Male Employees]]+BlueCollarEmployeesByOccupationalSeries[[#This Row],[Female Employees]]</f>
        <v>586</v>
      </c>
      <c r="C7" s="13">
        <f>BlueCollarEmployeesByOccupationalSeries[[#This Row],[Total Empl]]/$B$146</f>
        <v>3.5784729813076693E-3</v>
      </c>
      <c r="D7" s="9">
        <v>538</v>
      </c>
      <c r="E7" s="9">
        <v>48</v>
      </c>
      <c r="F7" s="11">
        <f>BlueCollarEmployeesByOccupationalSeries[[#This Row],[Female Employees]]/BlueCollarEmployeesByOccupationalSeries[[#This Row],[Total Empl]]</f>
        <v>8.191126279863481E-2</v>
      </c>
      <c r="G7" s="15">
        <f>((BlueCollarEmployeesByOccupationalSeries[[#This Row],[Male Employees]]*BlueCollarEmployeesByOccupationalSeries[[#This Row],[Male
Average Salary]])+(E7*BlueCollarEmployeesByOccupationalSeries[[#This Row],[Female
Average Salary]]))/BlueCollarEmployeesByOccupationalSeries[[#This Row],[Total Empl]]</f>
        <v>73008.235809483987</v>
      </c>
      <c r="H7" s="15">
        <v>73018.184357542006</v>
      </c>
      <c r="I7" s="15">
        <v>72896.729166667006</v>
      </c>
      <c r="J7" s="11">
        <f>ROUND(BlueCollarEmployeesByOccupationalSeries[[#This Row],[Female
Average Salary]]/BlueCollarEmployeesByOccupationalSeries[[#This Row],[Male
Average Salary]],3)</f>
        <v>0.998</v>
      </c>
      <c r="K7" s="16">
        <f>ROUND(BlueCollarEmployeesByOccupationalSeries[[#This Row],[% 
of Total Pop]]*J7,7)</f>
        <v>3.5712999999999999E-3</v>
      </c>
    </row>
    <row r="8" spans="1:11" ht="15.6" x14ac:dyDescent="0.3">
      <c r="A8" s="6" t="s">
        <v>338</v>
      </c>
      <c r="B8" s="9">
        <f>BlueCollarEmployeesByOccupationalSeries[[#This Row],[Male Employees]]+BlueCollarEmployeesByOccupationalSeries[[#This Row],[Female Employees]]</f>
        <v>3961</v>
      </c>
      <c r="C8" s="13">
        <f>BlueCollarEmployeesByOccupationalSeries[[#This Row],[Total Empl]]/$B$146</f>
        <v>2.4188278974333923E-2</v>
      </c>
      <c r="D8" s="9">
        <v>3600</v>
      </c>
      <c r="E8" s="9">
        <v>361</v>
      </c>
      <c r="F8" s="11">
        <f>BlueCollarEmployeesByOccupationalSeries[[#This Row],[Female Employees]]/BlueCollarEmployeesByOccupationalSeries[[#This Row],[Total Empl]]</f>
        <v>9.1138601363292104E-2</v>
      </c>
      <c r="G8" s="15">
        <f>((BlueCollarEmployeesByOccupationalSeries[[#This Row],[Male Employees]]*BlueCollarEmployeesByOccupationalSeries[[#This Row],[Male
Average Salary]])+(E8*BlueCollarEmployeesByOccupationalSeries[[#This Row],[Female
Average Salary]]))/BlueCollarEmployeesByOccupationalSeries[[#This Row],[Total Empl]]</f>
        <v>68023.458217622028</v>
      </c>
      <c r="H8" s="15">
        <v>68408.945277777995</v>
      </c>
      <c r="I8" s="15">
        <v>64179.265927977998</v>
      </c>
      <c r="J8" s="11">
        <f>ROUND(BlueCollarEmployeesByOccupationalSeries[[#This Row],[Female
Average Salary]]/BlueCollarEmployeesByOccupationalSeries[[#This Row],[Male
Average Salary]],3)</f>
        <v>0.93799999999999994</v>
      </c>
      <c r="K8" s="16">
        <f>ROUND(BlueCollarEmployeesByOccupationalSeries[[#This Row],[% 
of Total Pop]]*J8,7)</f>
        <v>2.26886E-2</v>
      </c>
    </row>
    <row r="9" spans="1:11" ht="15.6" x14ac:dyDescent="0.3">
      <c r="A9" s="6" t="s">
        <v>341</v>
      </c>
      <c r="B9" s="9">
        <f>BlueCollarEmployeesByOccupationalSeries[[#This Row],[Male Employees]]+BlueCollarEmployeesByOccupationalSeries[[#This Row],[Female Employees]]</f>
        <v>1198</v>
      </c>
      <c r="C9" s="13">
        <f>BlueCollarEmployeesByOccupationalSeries[[#This Row],[Total Empl]]/$B$146</f>
        <v>7.3157178013764299E-3</v>
      </c>
      <c r="D9" s="9">
        <v>1161</v>
      </c>
      <c r="E9" s="9">
        <v>37</v>
      </c>
      <c r="F9" s="11">
        <f>BlueCollarEmployeesByOccupationalSeries[[#This Row],[Female Employees]]/BlueCollarEmployeesByOccupationalSeries[[#This Row],[Total Empl]]</f>
        <v>3.0884808013355594E-2</v>
      </c>
      <c r="G9" s="15">
        <f>((BlueCollarEmployeesByOccupationalSeries[[#This Row],[Male Employees]]*BlueCollarEmployeesByOccupationalSeries[[#This Row],[Male
Average Salary]])+(E9*BlueCollarEmployeesByOccupationalSeries[[#This Row],[Female
Average Salary]]))/BlueCollarEmployeesByOccupationalSeries[[#This Row],[Total Empl]]</f>
        <v>76377.395659432324</v>
      </c>
      <c r="H9" s="15">
        <v>76346.081826012</v>
      </c>
      <c r="I9" s="15">
        <v>77359.972972973002</v>
      </c>
      <c r="J9" s="11">
        <f>ROUND(BlueCollarEmployeesByOccupationalSeries[[#This Row],[Female
Average Salary]]/BlueCollarEmployeesByOccupationalSeries[[#This Row],[Male
Average Salary]],3)</f>
        <v>1.0129999999999999</v>
      </c>
      <c r="K9" s="16">
        <f>ROUND(BlueCollarEmployeesByOccupationalSeries[[#This Row],[% 
of Total Pop]]*J9,7)</f>
        <v>7.4108000000000004E-3</v>
      </c>
    </row>
    <row r="10" spans="1:11" ht="15.6" x14ac:dyDescent="0.3">
      <c r="A10" s="6" t="s">
        <v>340</v>
      </c>
      <c r="B10" s="9">
        <f>BlueCollarEmployeesByOccupationalSeries[[#This Row],[Male Employees]]+BlueCollarEmployeesByOccupationalSeries[[#This Row],[Female Employees]]</f>
        <v>2658</v>
      </c>
      <c r="C10" s="13">
        <f>BlueCollarEmployeesByOccupationalSeries[[#This Row],[Total Empl]]/$B$146</f>
        <v>1.6231367208730009E-2</v>
      </c>
      <c r="D10" s="9">
        <v>2501</v>
      </c>
      <c r="E10" s="9">
        <v>157</v>
      </c>
      <c r="F10" s="11">
        <f>BlueCollarEmployeesByOccupationalSeries[[#This Row],[Female Employees]]/BlueCollarEmployeesByOccupationalSeries[[#This Row],[Total Empl]]</f>
        <v>5.9066967644845751E-2</v>
      </c>
      <c r="G10" s="15">
        <f>((BlueCollarEmployeesByOccupationalSeries[[#This Row],[Male Employees]]*BlueCollarEmployeesByOccupationalSeries[[#This Row],[Male
Average Salary]])+(E10*BlueCollarEmployeesByOccupationalSeries[[#This Row],[Female
Average Salary]]))/BlueCollarEmployeesByOccupationalSeries[[#This Row],[Total Empl]]</f>
        <v>81236.830287735153</v>
      </c>
      <c r="H10" s="15">
        <v>81374.904800000004</v>
      </c>
      <c r="I10" s="15">
        <v>79037.312101910997</v>
      </c>
      <c r="J10" s="11">
        <f>ROUND(BlueCollarEmployeesByOccupationalSeries[[#This Row],[Female
Average Salary]]/BlueCollarEmployeesByOccupationalSeries[[#This Row],[Male
Average Salary]],3)</f>
        <v>0.97099999999999997</v>
      </c>
      <c r="K10" s="16">
        <f>ROUND(BlueCollarEmployeesByOccupationalSeries[[#This Row],[% 
of Total Pop]]*J10,7)</f>
        <v>1.5760699999999999E-2</v>
      </c>
    </row>
    <row r="11" spans="1:11" ht="15.6" x14ac:dyDescent="0.3">
      <c r="A11" s="6" t="s">
        <v>344</v>
      </c>
      <c r="B11" s="9">
        <f>BlueCollarEmployeesByOccupationalSeries[[#This Row],[Male Employees]]+BlueCollarEmployeesByOccupationalSeries[[#This Row],[Female Employees]]</f>
        <v>163</v>
      </c>
      <c r="C11" s="13">
        <f>BlueCollarEmployeesByOccupationalSeries[[#This Row],[Total Empl]]/$B$146</f>
        <v>9.9537729684837897E-4</v>
      </c>
      <c r="D11" s="9">
        <v>158</v>
      </c>
      <c r="E11" s="9">
        <v>5</v>
      </c>
      <c r="F11" s="11">
        <f>BlueCollarEmployeesByOccupationalSeries[[#This Row],[Female Employees]]/BlueCollarEmployeesByOccupationalSeries[[#This Row],[Total Empl]]</f>
        <v>3.0674846625766871E-2</v>
      </c>
      <c r="G11" s="15">
        <f>((BlueCollarEmployeesByOccupationalSeries[[#This Row],[Male Employees]]*BlueCollarEmployeesByOccupationalSeries[[#This Row],[Male
Average Salary]])+(E11*BlueCollarEmployeesByOccupationalSeries[[#This Row],[Female
Average Salary]]))/BlueCollarEmployeesByOccupationalSeries[[#This Row],[Total Empl]]</f>
        <v>81955.674846626032</v>
      </c>
      <c r="H11" s="15">
        <v>82025.272151899</v>
      </c>
      <c r="I11" s="15">
        <v>79756.399999999994</v>
      </c>
      <c r="J11" s="11">
        <f>ROUND(BlueCollarEmployeesByOccupationalSeries[[#This Row],[Female
Average Salary]]/BlueCollarEmployeesByOccupationalSeries[[#This Row],[Male
Average Salary]],3)</f>
        <v>0.97199999999999998</v>
      </c>
      <c r="K11" s="16">
        <f>ROUND(BlueCollarEmployeesByOccupationalSeries[[#This Row],[% 
of Total Pop]]*J11,7)</f>
        <v>9.6750000000000004E-4</v>
      </c>
    </row>
    <row r="12" spans="1:11" ht="15.6" x14ac:dyDescent="0.3">
      <c r="A12" s="6" t="s">
        <v>339</v>
      </c>
      <c r="B12" s="9">
        <f>BlueCollarEmployeesByOccupationalSeries[[#This Row],[Male Employees]]+BlueCollarEmployeesByOccupationalSeries[[#This Row],[Female Employees]]</f>
        <v>4810</v>
      </c>
      <c r="C12" s="13">
        <f>BlueCollarEmployeesByOccupationalSeries[[#This Row],[Total Empl]]/$B$146</f>
        <v>2.9372790170801858E-2</v>
      </c>
      <c r="D12" s="9">
        <v>4490</v>
      </c>
      <c r="E12" s="9">
        <v>320</v>
      </c>
      <c r="F12" s="11">
        <f>BlueCollarEmployeesByOccupationalSeries[[#This Row],[Female Employees]]/BlueCollarEmployeesByOccupationalSeries[[#This Row],[Total Empl]]</f>
        <v>6.6528066528066532E-2</v>
      </c>
      <c r="G12" s="15">
        <f>((BlueCollarEmployeesByOccupationalSeries[[#This Row],[Male Employees]]*BlueCollarEmployeesByOccupationalSeries[[#This Row],[Male
Average Salary]])+(E12*BlueCollarEmployeesByOccupationalSeries[[#This Row],[Female
Average Salary]]))/BlueCollarEmployeesByOccupationalSeries[[#This Row],[Total Empl]]</f>
        <v>66112.157796258121</v>
      </c>
      <c r="H12" s="15">
        <v>66506.857683741997</v>
      </c>
      <c r="I12" s="15">
        <v>60574.025000000001</v>
      </c>
      <c r="J12" s="11">
        <f>ROUND(BlueCollarEmployeesByOccupationalSeries[[#This Row],[Female
Average Salary]]/BlueCollarEmployeesByOccupationalSeries[[#This Row],[Male
Average Salary]],3)</f>
        <v>0.91100000000000003</v>
      </c>
      <c r="K12" s="16">
        <f>ROUND(BlueCollarEmployeesByOccupationalSeries[[#This Row],[% 
of Total Pop]]*J12,7)</f>
        <v>2.67586E-2</v>
      </c>
    </row>
    <row r="13" spans="1:11" ht="15.6" x14ac:dyDescent="0.3">
      <c r="A13" s="6" t="s">
        <v>345</v>
      </c>
      <c r="B13" s="9">
        <f>BlueCollarEmployeesByOccupationalSeries[[#This Row],[Male Employees]]+BlueCollarEmployeesByOccupationalSeries[[#This Row],[Female Employees]]</f>
        <v>1747</v>
      </c>
      <c r="C13" s="13">
        <f>BlueCollarEmployeesByOccupationalSeries[[#This Row],[Total Empl]]/$B$146</f>
        <v>1.0668246242908699E-2</v>
      </c>
      <c r="D13" s="9">
        <v>1719</v>
      </c>
      <c r="E13" s="9">
        <v>28</v>
      </c>
      <c r="F13" s="11">
        <f>BlueCollarEmployeesByOccupationalSeries[[#This Row],[Female Employees]]/BlueCollarEmployeesByOccupationalSeries[[#This Row],[Total Empl]]</f>
        <v>1.602747567258157E-2</v>
      </c>
      <c r="G13" s="15">
        <f>((BlueCollarEmployeesByOccupationalSeries[[#This Row],[Male Employees]]*BlueCollarEmployeesByOccupationalSeries[[#This Row],[Male
Average Salary]])+(E13*BlueCollarEmployeesByOccupationalSeries[[#This Row],[Female
Average Salary]]))/BlueCollarEmployeesByOccupationalSeries[[#This Row],[Total Empl]]</f>
        <v>96489.351459645477</v>
      </c>
      <c r="H13" s="15">
        <v>96441.948225713</v>
      </c>
      <c r="I13" s="15">
        <v>99399.571428570998</v>
      </c>
      <c r="J13" s="11">
        <f>ROUND(BlueCollarEmployeesByOccupationalSeries[[#This Row],[Female
Average Salary]]/BlueCollarEmployeesByOccupationalSeries[[#This Row],[Male
Average Salary]],3)</f>
        <v>1.0309999999999999</v>
      </c>
      <c r="K13" s="16">
        <f>ROUND(BlueCollarEmployeesByOccupationalSeries[[#This Row],[% 
of Total Pop]]*J13,7)</f>
        <v>1.0999E-2</v>
      </c>
    </row>
    <row r="14" spans="1:11" ht="15.6" x14ac:dyDescent="0.3">
      <c r="A14" s="6" t="s">
        <v>349</v>
      </c>
      <c r="B14" s="9">
        <f>BlueCollarEmployeesByOccupationalSeries[[#This Row],[Male Employees]]+BlueCollarEmployeesByOccupationalSeries[[#This Row],[Female Employees]]</f>
        <v>506</v>
      </c>
      <c r="C14" s="13">
        <f>BlueCollarEmployeesByOccupationalSeries[[#This Row],[Total Empl]]/$B$146</f>
        <v>3.0899442466581582E-3</v>
      </c>
      <c r="D14" s="9">
        <v>478</v>
      </c>
      <c r="E14" s="9">
        <v>28</v>
      </c>
      <c r="F14" s="11">
        <f>BlueCollarEmployeesByOccupationalSeries[[#This Row],[Female Employees]]/BlueCollarEmployeesByOccupationalSeries[[#This Row],[Total Empl]]</f>
        <v>5.533596837944664E-2</v>
      </c>
      <c r="G14" s="15">
        <f>((BlueCollarEmployeesByOccupationalSeries[[#This Row],[Male Employees]]*BlueCollarEmployeesByOccupationalSeries[[#This Row],[Male
Average Salary]])+(E14*BlueCollarEmployeesByOccupationalSeries[[#This Row],[Female
Average Salary]]))/BlueCollarEmployeesByOccupationalSeries[[#This Row],[Total Empl]]</f>
        <v>64402.175889328108</v>
      </c>
      <c r="H14" s="15">
        <v>64383.669456067</v>
      </c>
      <c r="I14" s="15">
        <v>64718.107142856999</v>
      </c>
      <c r="J14" s="11">
        <f>ROUND(BlueCollarEmployeesByOccupationalSeries[[#This Row],[Female
Average Salary]]/BlueCollarEmployeesByOccupationalSeries[[#This Row],[Male
Average Salary]],3)</f>
        <v>1.0049999999999999</v>
      </c>
      <c r="K14" s="16">
        <f>ROUND(BlueCollarEmployeesByOccupationalSeries[[#This Row],[% 
of Total Pop]]*J14,7)</f>
        <v>3.1053999999999999E-3</v>
      </c>
    </row>
    <row r="15" spans="1:11" ht="15.6" x14ac:dyDescent="0.3">
      <c r="A15" s="6" t="s">
        <v>348</v>
      </c>
      <c r="B15" s="9">
        <f>BlueCollarEmployeesByOccupationalSeries[[#This Row],[Male Employees]]+BlueCollarEmployeesByOccupationalSeries[[#This Row],[Female Employees]]</f>
        <v>1293</v>
      </c>
      <c r="C15" s="13">
        <f>BlueCollarEmployeesByOccupationalSeries[[#This Row],[Total Empl]]/$B$146</f>
        <v>7.8958456737727237E-3</v>
      </c>
      <c r="D15" s="9">
        <v>1212</v>
      </c>
      <c r="E15" s="9">
        <v>81</v>
      </c>
      <c r="F15" s="11">
        <f>BlueCollarEmployeesByOccupationalSeries[[#This Row],[Female Employees]]/BlueCollarEmployeesByOccupationalSeries[[#This Row],[Total Empl]]</f>
        <v>6.2645011600928072E-2</v>
      </c>
      <c r="G15" s="15">
        <f>((BlueCollarEmployeesByOccupationalSeries[[#This Row],[Male Employees]]*BlueCollarEmployeesByOccupationalSeries[[#This Row],[Male
Average Salary]])+(E15*BlueCollarEmployeesByOccupationalSeries[[#This Row],[Female
Average Salary]]))/BlueCollarEmployeesByOccupationalSeries[[#This Row],[Total Empl]]</f>
        <v>66851.910286156024</v>
      </c>
      <c r="H15" s="15">
        <v>66942.320132013003</v>
      </c>
      <c r="I15" s="15">
        <v>65499.111111111</v>
      </c>
      <c r="J15" s="11">
        <f>ROUND(BlueCollarEmployeesByOccupationalSeries[[#This Row],[Female
Average Salary]]/BlueCollarEmployeesByOccupationalSeries[[#This Row],[Male
Average Salary]],3)</f>
        <v>0.97799999999999998</v>
      </c>
      <c r="K15" s="16">
        <f>ROUND(BlueCollarEmployeesByOccupationalSeries[[#This Row],[% 
of Total Pop]]*J15,7)</f>
        <v>7.7221E-3</v>
      </c>
    </row>
    <row r="16" spans="1:11" ht="15.6" x14ac:dyDescent="0.3">
      <c r="A16" s="6" t="s">
        <v>347</v>
      </c>
      <c r="B16" s="9">
        <f>BlueCollarEmployeesByOccupationalSeries[[#This Row],[Male Employees]]+BlueCollarEmployeesByOccupationalSeries[[#This Row],[Female Employees]]</f>
        <v>616</v>
      </c>
      <c r="C16" s="13">
        <f>BlueCollarEmployeesByOccupationalSeries[[#This Row],[Total Empl]]/$B$146</f>
        <v>3.7616712568012359E-3</v>
      </c>
      <c r="D16" s="9">
        <v>325</v>
      </c>
      <c r="E16" s="9">
        <v>291</v>
      </c>
      <c r="F16" s="11">
        <f>BlueCollarEmployeesByOccupationalSeries[[#This Row],[Female Employees]]/BlueCollarEmployeesByOccupationalSeries[[#This Row],[Total Empl]]</f>
        <v>0.47240259740259738</v>
      </c>
      <c r="G16" s="15">
        <f>((BlueCollarEmployeesByOccupationalSeries[[#This Row],[Male Employees]]*BlueCollarEmployeesByOccupationalSeries[[#This Row],[Male
Average Salary]])+(E16*BlueCollarEmployeesByOccupationalSeries[[#This Row],[Female
Average Salary]]))/BlueCollarEmployeesByOccupationalSeries[[#This Row],[Total Empl]]</f>
        <v>61428.331168831253</v>
      </c>
      <c r="H16" s="15">
        <v>63832.086153846001</v>
      </c>
      <c r="I16" s="15">
        <v>58743.725085910999</v>
      </c>
      <c r="J16" s="11">
        <f>ROUND(BlueCollarEmployeesByOccupationalSeries[[#This Row],[Female
Average Salary]]/BlueCollarEmployeesByOccupationalSeries[[#This Row],[Male
Average Salary]],3)</f>
        <v>0.92</v>
      </c>
      <c r="K16" s="16">
        <f>ROUND(BlueCollarEmployeesByOccupationalSeries[[#This Row],[% 
of Total Pop]]*J16,7)</f>
        <v>3.4607000000000001E-3</v>
      </c>
    </row>
    <row r="17" spans="1:11" ht="15.6" x14ac:dyDescent="0.3">
      <c r="A17" s="6" t="s">
        <v>350</v>
      </c>
      <c r="B17" s="9">
        <f>BlueCollarEmployeesByOccupationalSeries[[#This Row],[Male Employees]]+BlueCollarEmployeesByOccupationalSeries[[#This Row],[Female Employees]]</f>
        <v>306</v>
      </c>
      <c r="C17" s="13">
        <f>BlueCollarEmployeesByOccupationalSeries[[#This Row],[Total Empl]]/$B$146</f>
        <v>1.8686224100343803E-3</v>
      </c>
      <c r="D17" s="9">
        <v>274</v>
      </c>
      <c r="E17" s="9">
        <v>32</v>
      </c>
      <c r="F17" s="11">
        <f>BlueCollarEmployeesByOccupationalSeries[[#This Row],[Female Employees]]/BlueCollarEmployeesByOccupationalSeries[[#This Row],[Total Empl]]</f>
        <v>0.10457516339869281</v>
      </c>
      <c r="G17" s="15">
        <f>((BlueCollarEmployeesByOccupationalSeries[[#This Row],[Male Employees]]*BlueCollarEmployeesByOccupationalSeries[[#This Row],[Male
Average Salary]])+(E17*BlueCollarEmployeesByOccupationalSeries[[#This Row],[Female
Average Salary]]))/BlueCollarEmployeesByOccupationalSeries[[#This Row],[Total Empl]]</f>
        <v>74496.3627450981</v>
      </c>
      <c r="H17" s="15">
        <v>75950.193430657004</v>
      </c>
      <c r="I17" s="15">
        <v>62047.9375</v>
      </c>
      <c r="J17" s="11">
        <f>ROUND(BlueCollarEmployeesByOccupationalSeries[[#This Row],[Female
Average Salary]]/BlueCollarEmployeesByOccupationalSeries[[#This Row],[Male
Average Salary]],3)</f>
        <v>0.81699999999999995</v>
      </c>
      <c r="K17" s="16">
        <f>ROUND(BlueCollarEmployeesByOccupationalSeries[[#This Row],[% 
of Total Pop]]*J17,7)</f>
        <v>1.5267E-3</v>
      </c>
    </row>
    <row r="18" spans="1:11" ht="15.6" x14ac:dyDescent="0.3">
      <c r="A18" s="6" t="s">
        <v>353</v>
      </c>
      <c r="B18" s="9">
        <f>BlueCollarEmployeesByOccupationalSeries[[#This Row],[Male Employees]]+BlueCollarEmployeesByOccupationalSeries[[#This Row],[Female Employees]]</f>
        <v>295</v>
      </c>
      <c r="C18" s="13">
        <f>BlueCollarEmployeesByOccupationalSeries[[#This Row],[Total Empl]]/$B$146</f>
        <v>1.8014497090200724E-3</v>
      </c>
      <c r="D18" s="9">
        <v>277</v>
      </c>
      <c r="E18" s="9">
        <v>18</v>
      </c>
      <c r="F18" s="11">
        <f>BlueCollarEmployeesByOccupationalSeries[[#This Row],[Female Employees]]/BlueCollarEmployeesByOccupationalSeries[[#This Row],[Total Empl]]</f>
        <v>6.1016949152542375E-2</v>
      </c>
      <c r="G18" s="15">
        <f>((BlueCollarEmployeesByOccupationalSeries[[#This Row],[Male Employees]]*BlueCollarEmployeesByOccupationalSeries[[#This Row],[Male
Average Salary]])+(E18*BlueCollarEmployeesByOccupationalSeries[[#This Row],[Female
Average Salary]]))/BlueCollarEmployeesByOccupationalSeries[[#This Row],[Total Empl]]</f>
        <v>70707.93660034363</v>
      </c>
      <c r="H18" s="15">
        <v>71089.297101449003</v>
      </c>
      <c r="I18" s="15">
        <v>64839.222222222001</v>
      </c>
      <c r="J18" s="11">
        <f>ROUND(BlueCollarEmployeesByOccupationalSeries[[#This Row],[Female
Average Salary]]/BlueCollarEmployeesByOccupationalSeries[[#This Row],[Male
Average Salary]],3)</f>
        <v>0.91200000000000003</v>
      </c>
      <c r="K18" s="16">
        <f>ROUND(BlueCollarEmployeesByOccupationalSeries[[#This Row],[% 
of Total Pop]]*J18,7)</f>
        <v>1.6429000000000001E-3</v>
      </c>
    </row>
    <row r="19" spans="1:11" ht="15.6" x14ac:dyDescent="0.3">
      <c r="A19" s="6" t="s">
        <v>351</v>
      </c>
      <c r="B19" s="9">
        <f>BlueCollarEmployeesByOccupationalSeries[[#This Row],[Male Employees]]+BlueCollarEmployeesByOccupationalSeries[[#This Row],[Female Employees]]</f>
        <v>264</v>
      </c>
      <c r="C19" s="13">
        <f>BlueCollarEmployeesByOccupationalSeries[[#This Row],[Total Empl]]/$B$146</f>
        <v>1.6121448243433868E-3</v>
      </c>
      <c r="D19" s="9">
        <v>254</v>
      </c>
      <c r="E19" s="9">
        <v>10</v>
      </c>
      <c r="F19" s="11">
        <f>BlueCollarEmployeesByOccupationalSeries[[#This Row],[Female Employees]]/BlueCollarEmployeesByOccupationalSeries[[#This Row],[Total Empl]]</f>
        <v>3.787878787878788E-2</v>
      </c>
      <c r="G19" s="15">
        <f>((BlueCollarEmployeesByOccupationalSeries[[#This Row],[Male Employees]]*BlueCollarEmployeesByOccupationalSeries[[#This Row],[Male
Average Salary]])+(E19*BlueCollarEmployeesByOccupationalSeries[[#This Row],[Female
Average Salary]]))/BlueCollarEmployeesByOccupationalSeries[[#This Row],[Total Empl]]</f>
        <v>76460.799242424226</v>
      </c>
      <c r="H19" s="15">
        <v>76829.468503936994</v>
      </c>
      <c r="I19" s="15">
        <v>67096.600000000006</v>
      </c>
      <c r="J19" s="11">
        <f>ROUND(BlueCollarEmployeesByOccupationalSeries[[#This Row],[Female
Average Salary]]/BlueCollarEmployeesByOccupationalSeries[[#This Row],[Male
Average Salary]],3)</f>
        <v>0.873</v>
      </c>
      <c r="K19" s="16">
        <f>ROUND(BlueCollarEmployeesByOccupationalSeries[[#This Row],[% 
of Total Pop]]*J19,7)</f>
        <v>1.4074000000000001E-3</v>
      </c>
    </row>
    <row r="20" spans="1:11" ht="15.6" x14ac:dyDescent="0.3">
      <c r="A20" s="6" t="s">
        <v>352</v>
      </c>
      <c r="B20" s="9">
        <f>BlueCollarEmployeesByOccupationalSeries[[#This Row],[Male Employees]]+BlueCollarEmployeesByOccupationalSeries[[#This Row],[Female Employees]]</f>
        <v>3160</v>
      </c>
      <c r="C20" s="13">
        <f>BlueCollarEmployeesByOccupationalSeries[[#This Row],[Total Empl]]/$B$146</f>
        <v>1.9296885018655691E-2</v>
      </c>
      <c r="D20" s="9">
        <v>2936</v>
      </c>
      <c r="E20" s="9">
        <v>224</v>
      </c>
      <c r="F20" s="11">
        <f>BlueCollarEmployeesByOccupationalSeries[[#This Row],[Female Employees]]/BlueCollarEmployeesByOccupationalSeries[[#This Row],[Total Empl]]</f>
        <v>7.0886075949367092E-2</v>
      </c>
      <c r="G20" s="15">
        <f>((BlueCollarEmployeesByOccupationalSeries[[#This Row],[Male Employees]]*BlueCollarEmployeesByOccupationalSeries[[#This Row],[Male
Average Salary]])+(E20*BlueCollarEmployeesByOccupationalSeries[[#This Row],[Female
Average Salary]]))/BlueCollarEmployeesByOccupationalSeries[[#This Row],[Total Empl]]</f>
        <v>66875.375632910989</v>
      </c>
      <c r="H20" s="15">
        <v>67347.303474114</v>
      </c>
      <c r="I20" s="15">
        <v>60689.75</v>
      </c>
      <c r="J20" s="11">
        <f>ROUND(BlueCollarEmployeesByOccupationalSeries[[#This Row],[Female
Average Salary]]/BlueCollarEmployeesByOccupationalSeries[[#This Row],[Male
Average Salary]],3)</f>
        <v>0.90100000000000002</v>
      </c>
      <c r="K20" s="16">
        <f>ROUND(BlueCollarEmployeesByOccupationalSeries[[#This Row],[% 
of Total Pop]]*J20,7)</f>
        <v>1.7386499999999999E-2</v>
      </c>
    </row>
    <row r="21" spans="1:11" ht="15.6" x14ac:dyDescent="0.3">
      <c r="A21" s="6" t="s">
        <v>346</v>
      </c>
      <c r="B21" s="9">
        <f>BlueCollarEmployeesByOccupationalSeries[[#This Row],[Male Employees]]+BlueCollarEmployeesByOccupationalSeries[[#This Row],[Female Employees]]</f>
        <v>420</v>
      </c>
      <c r="C21" s="13">
        <f>BlueCollarEmployeesByOccupationalSeries[[#This Row],[Total Empl]]/$B$146</f>
        <v>2.5647758569099337E-3</v>
      </c>
      <c r="D21" s="9">
        <v>407</v>
      </c>
      <c r="E21" s="9">
        <v>13</v>
      </c>
      <c r="F21" s="11">
        <f>BlueCollarEmployeesByOccupationalSeries[[#This Row],[Female Employees]]/BlueCollarEmployeesByOccupationalSeries[[#This Row],[Total Empl]]</f>
        <v>3.0952380952380953E-2</v>
      </c>
      <c r="G21" s="15">
        <f>((BlueCollarEmployeesByOccupationalSeries[[#This Row],[Male Employees]]*BlueCollarEmployeesByOccupationalSeries[[#This Row],[Male
Average Salary]])+(E21*BlueCollarEmployeesByOccupationalSeries[[#This Row],[Female
Average Salary]]))/BlueCollarEmployeesByOccupationalSeries[[#This Row],[Total Empl]]</f>
        <v>74576.530952380577</v>
      </c>
      <c r="H21" s="15">
        <v>74790.577395576998</v>
      </c>
      <c r="I21" s="15">
        <v>67875.230769230999</v>
      </c>
      <c r="J21" s="11">
        <f>ROUND(BlueCollarEmployeesByOccupationalSeries[[#This Row],[Female
Average Salary]]/BlueCollarEmployeesByOccupationalSeries[[#This Row],[Male
Average Salary]],3)</f>
        <v>0.90800000000000003</v>
      </c>
      <c r="K21" s="16">
        <f>ROUND(BlueCollarEmployeesByOccupationalSeries[[#This Row],[% 
of Total Pop]]*J21,7)</f>
        <v>2.3287999999999998E-3</v>
      </c>
    </row>
    <row r="22" spans="1:11" ht="15.6" x14ac:dyDescent="0.3">
      <c r="A22" s="6" t="s">
        <v>354</v>
      </c>
      <c r="B22" s="9">
        <f>BlueCollarEmployeesByOccupationalSeries[[#This Row],[Male Employees]]+BlueCollarEmployeesByOccupationalSeries[[#This Row],[Female Employees]]</f>
        <v>258</v>
      </c>
      <c r="C22" s="13">
        <f>BlueCollarEmployeesByOccupationalSeries[[#This Row],[Total Empl]]/$B$146</f>
        <v>1.5755051692446734E-3</v>
      </c>
      <c r="D22" s="9">
        <v>198</v>
      </c>
      <c r="E22" s="9">
        <v>60</v>
      </c>
      <c r="F22" s="11">
        <f>BlueCollarEmployeesByOccupationalSeries[[#This Row],[Female Employees]]/BlueCollarEmployeesByOccupationalSeries[[#This Row],[Total Empl]]</f>
        <v>0.23255813953488372</v>
      </c>
      <c r="G22" s="15">
        <f>((BlueCollarEmployeesByOccupationalSeries[[#This Row],[Male Employees]]*BlueCollarEmployeesByOccupationalSeries[[#This Row],[Male
Average Salary]])+(E22*BlueCollarEmployeesByOccupationalSeries[[#This Row],[Female
Average Salary]]))/BlueCollarEmployeesByOccupationalSeries[[#This Row],[Total Empl]]</f>
        <v>54485.875968992252</v>
      </c>
      <c r="H22" s="15">
        <v>55362.409090909001</v>
      </c>
      <c r="I22" s="15">
        <v>51593.316666667</v>
      </c>
      <c r="J22" s="11">
        <f>ROUND(BlueCollarEmployeesByOccupationalSeries[[#This Row],[Female
Average Salary]]/BlueCollarEmployeesByOccupationalSeries[[#This Row],[Male
Average Salary]],3)</f>
        <v>0.93200000000000005</v>
      </c>
      <c r="K22" s="16">
        <f>ROUND(BlueCollarEmployeesByOccupationalSeries[[#This Row],[% 
of Total Pop]]*J22,7)</f>
        <v>1.4683999999999999E-3</v>
      </c>
    </row>
    <row r="23" spans="1:11" ht="15.6" x14ac:dyDescent="0.3">
      <c r="A23" s="6" t="s">
        <v>355</v>
      </c>
      <c r="B23" s="9">
        <f>BlueCollarEmployeesByOccupationalSeries[[#This Row],[Male Employees]]+BlueCollarEmployeesByOccupationalSeries[[#This Row],[Female Employees]]</f>
        <v>893</v>
      </c>
      <c r="C23" s="13">
        <f>BlueCollarEmployeesByOccupationalSeries[[#This Row],[Total Empl]]/$B$146</f>
        <v>5.4532020005251683E-3</v>
      </c>
      <c r="D23" s="9">
        <v>803</v>
      </c>
      <c r="E23" s="9">
        <v>90</v>
      </c>
      <c r="F23" s="11">
        <f>BlueCollarEmployeesByOccupationalSeries[[#This Row],[Female Employees]]/BlueCollarEmployeesByOccupationalSeries[[#This Row],[Total Empl]]</f>
        <v>0.10078387458006718</v>
      </c>
      <c r="G23" s="15">
        <f>((BlueCollarEmployeesByOccupationalSeries[[#This Row],[Male Employees]]*BlueCollarEmployeesByOccupationalSeries[[#This Row],[Male
Average Salary]])+(E23*BlueCollarEmployeesByOccupationalSeries[[#This Row],[Female
Average Salary]]))/BlueCollarEmployeesByOccupationalSeries[[#This Row],[Total Empl]]</f>
        <v>46140.790593505371</v>
      </c>
      <c r="H23" s="15">
        <v>46000.059775841</v>
      </c>
      <c r="I23" s="15">
        <v>47396.422222221998</v>
      </c>
      <c r="J23" s="11">
        <f>ROUND(BlueCollarEmployeesByOccupationalSeries[[#This Row],[Female
Average Salary]]/BlueCollarEmployeesByOccupationalSeries[[#This Row],[Male
Average Salary]],3)</f>
        <v>1.03</v>
      </c>
      <c r="K23" s="16">
        <f>ROUND(BlueCollarEmployeesByOccupationalSeries[[#This Row],[% 
of Total Pop]]*J23,7)</f>
        <v>5.6167999999999999E-3</v>
      </c>
    </row>
    <row r="24" spans="1:11" ht="15.6" x14ac:dyDescent="0.3">
      <c r="A24" s="6" t="s">
        <v>356</v>
      </c>
      <c r="B24" s="9">
        <f>BlueCollarEmployeesByOccupationalSeries[[#This Row],[Male Employees]]+BlueCollarEmployeesByOccupationalSeries[[#This Row],[Female Employees]]</f>
        <v>11961</v>
      </c>
      <c r="C24" s="13">
        <f>BlueCollarEmployeesByOccupationalSeries[[#This Row],[Total Empl]]/$B$146</f>
        <v>7.3041152439285037E-2</v>
      </c>
      <c r="D24" s="9">
        <v>9064</v>
      </c>
      <c r="E24" s="9">
        <v>2897</v>
      </c>
      <c r="F24" s="11">
        <f>BlueCollarEmployeesByOccupationalSeries[[#This Row],[Female Employees]]/BlueCollarEmployeesByOccupationalSeries[[#This Row],[Total Empl]]</f>
        <v>0.24220382911127833</v>
      </c>
      <c r="G24" s="15">
        <f>((BlueCollarEmployeesByOccupationalSeries[[#This Row],[Male Employees]]*BlueCollarEmployeesByOccupationalSeries[[#This Row],[Male
Average Salary]])+(E24*BlueCollarEmployeesByOccupationalSeries[[#This Row],[Female
Average Salary]]))/BlueCollarEmployeesByOccupationalSeries[[#This Row],[Total Empl]]</f>
        <v>40616.068961394871</v>
      </c>
      <c r="H24" s="15">
        <v>41118.711432354998</v>
      </c>
      <c r="I24" s="15">
        <v>39043.424378452997</v>
      </c>
      <c r="J24" s="11">
        <f>ROUND(BlueCollarEmployeesByOccupationalSeries[[#This Row],[Female
Average Salary]]/BlueCollarEmployeesByOccupationalSeries[[#This Row],[Male
Average Salary]],3)</f>
        <v>0.95</v>
      </c>
      <c r="K24" s="16">
        <f>ROUND(BlueCollarEmployeesByOccupationalSeries[[#This Row],[% 
of Total Pop]]*J24,7)</f>
        <v>6.9389099999999995E-2</v>
      </c>
    </row>
    <row r="25" spans="1:11" ht="15.6" x14ac:dyDescent="0.3">
      <c r="A25" s="6" t="s">
        <v>357</v>
      </c>
      <c r="B25" s="9">
        <f>BlueCollarEmployeesByOccupationalSeries[[#This Row],[Male Employees]]+BlueCollarEmployeesByOccupationalSeries[[#This Row],[Female Employees]]</f>
        <v>196</v>
      </c>
      <c r="C25" s="13">
        <f>BlueCollarEmployeesByOccupationalSeries[[#This Row],[Total Empl]]/$B$146</f>
        <v>1.1968953998913023E-3</v>
      </c>
      <c r="D25" s="9">
        <v>195</v>
      </c>
      <c r="E25" s="9">
        <v>1</v>
      </c>
      <c r="F25" s="11">
        <f>BlueCollarEmployeesByOccupationalSeries[[#This Row],[Female Employees]]/BlueCollarEmployeesByOccupationalSeries[[#This Row],[Total Empl]]</f>
        <v>5.1020408163265302E-3</v>
      </c>
      <c r="G25" s="15">
        <f>((BlueCollarEmployeesByOccupationalSeries[[#This Row],[Male Employees]]*BlueCollarEmployeesByOccupationalSeries[[#This Row],[Male
Average Salary]])+(E25*BlueCollarEmployeesByOccupationalSeries[[#This Row],[Female
Average Salary]]))/BlueCollarEmployeesByOccupationalSeries[[#This Row],[Total Empl]]</f>
        <v>66182.607142857145</v>
      </c>
      <c r="H25" s="15">
        <v>66205</v>
      </c>
      <c r="I25" s="15">
        <v>61816</v>
      </c>
      <c r="J25" s="11">
        <f>ROUND(BlueCollarEmployeesByOccupationalSeries[[#This Row],[Female
Average Salary]]/BlueCollarEmployeesByOccupationalSeries[[#This Row],[Male
Average Salary]],3)</f>
        <v>0.93400000000000005</v>
      </c>
      <c r="K25" s="16">
        <f>ROUND(BlueCollarEmployeesByOccupationalSeries[[#This Row],[% 
of Total Pop]]*J25,7)</f>
        <v>1.1179E-3</v>
      </c>
    </row>
    <row r="26" spans="1:11" ht="15.6" x14ac:dyDescent="0.3">
      <c r="A26" s="6" t="s">
        <v>358</v>
      </c>
      <c r="B26" s="9">
        <f>BlueCollarEmployeesByOccupationalSeries[[#This Row],[Male Employees]]+BlueCollarEmployeesByOccupationalSeries[[#This Row],[Female Employees]]</f>
        <v>579</v>
      </c>
      <c r="C26" s="13">
        <f>BlueCollarEmployeesByOccupationalSeries[[#This Row],[Total Empl]]/$B$146</f>
        <v>3.535726717025837E-3</v>
      </c>
      <c r="D26" s="9">
        <v>449</v>
      </c>
      <c r="E26" s="9">
        <v>130</v>
      </c>
      <c r="F26" s="11">
        <f>BlueCollarEmployeesByOccupationalSeries[[#This Row],[Female Employees]]/BlueCollarEmployeesByOccupationalSeries[[#This Row],[Total Empl]]</f>
        <v>0.22452504317789293</v>
      </c>
      <c r="G26" s="15">
        <f>((BlueCollarEmployeesByOccupationalSeries[[#This Row],[Male Employees]]*BlueCollarEmployeesByOccupationalSeries[[#This Row],[Male
Average Salary]])+(E26*BlueCollarEmployeesByOccupationalSeries[[#This Row],[Female
Average Salary]]))/BlueCollarEmployeesByOccupationalSeries[[#This Row],[Total Empl]]</f>
        <v>65409.362694300573</v>
      </c>
      <c r="H26" s="15">
        <v>66784.465478842001</v>
      </c>
      <c r="I26" s="15">
        <v>60659.969230768998</v>
      </c>
      <c r="J26" s="11">
        <f>ROUND(BlueCollarEmployeesByOccupationalSeries[[#This Row],[Female
Average Salary]]/BlueCollarEmployeesByOccupationalSeries[[#This Row],[Male
Average Salary]],3)</f>
        <v>0.90800000000000003</v>
      </c>
      <c r="K26" s="16">
        <f>ROUND(BlueCollarEmployeesByOccupationalSeries[[#This Row],[% 
of Total Pop]]*J26,7)</f>
        <v>3.2104E-3</v>
      </c>
    </row>
    <row r="27" spans="1:11" ht="15.6" x14ac:dyDescent="0.3">
      <c r="A27" s="6" t="s">
        <v>359</v>
      </c>
      <c r="B27" s="9">
        <f>BlueCollarEmployeesByOccupationalSeries[[#This Row],[Male Employees]]+BlueCollarEmployeesByOccupationalSeries[[#This Row],[Female Employees]]</f>
        <v>109</v>
      </c>
      <c r="C27" s="13">
        <f>BlueCollarEmployeesByOccupationalSeries[[#This Row],[Total Empl]]/$B$146</f>
        <v>6.6562040095995893E-4</v>
      </c>
      <c r="D27" s="9">
        <v>107</v>
      </c>
      <c r="E27" s="9">
        <v>2</v>
      </c>
      <c r="F27" s="11">
        <f>BlueCollarEmployeesByOccupationalSeries[[#This Row],[Female Employees]]/BlueCollarEmployeesByOccupationalSeries[[#This Row],[Total Empl]]</f>
        <v>1.834862385321101E-2</v>
      </c>
      <c r="G27" s="15">
        <f>((BlueCollarEmployeesByOccupationalSeries[[#This Row],[Male Employees]]*BlueCollarEmployeesByOccupationalSeries[[#This Row],[Male
Average Salary]])+(E27*BlueCollarEmployeesByOccupationalSeries[[#This Row],[Female
Average Salary]]))/BlueCollarEmployeesByOccupationalSeries[[#This Row],[Total Empl]]</f>
        <v>67516.798165137327</v>
      </c>
      <c r="H27" s="15">
        <v>67727.887850466999</v>
      </c>
      <c r="I27" s="15">
        <v>56223.5</v>
      </c>
      <c r="J27" s="11">
        <f>ROUND(BlueCollarEmployeesByOccupationalSeries[[#This Row],[Female
Average Salary]]/BlueCollarEmployeesByOccupationalSeries[[#This Row],[Male
Average Salary]],3)</f>
        <v>0.83</v>
      </c>
      <c r="K27" s="16">
        <f>ROUND(BlueCollarEmployeesByOccupationalSeries[[#This Row],[% 
of Total Pop]]*J27,7)</f>
        <v>5.5250000000000004E-4</v>
      </c>
    </row>
    <row r="28" spans="1:11" ht="15.6" x14ac:dyDescent="0.3">
      <c r="A28" s="6" t="s">
        <v>360</v>
      </c>
      <c r="B28" s="9">
        <f>BlueCollarEmployeesByOccupationalSeries[[#This Row],[Male Employees]]+BlueCollarEmployeesByOccupationalSeries[[#This Row],[Female Employees]]</f>
        <v>2368</v>
      </c>
      <c r="C28" s="13">
        <f>BlueCollarEmployeesByOccupationalSeries[[#This Row],[Total Empl]]/$B$146</f>
        <v>1.4460450545625531E-2</v>
      </c>
      <c r="D28" s="9">
        <v>2210</v>
      </c>
      <c r="E28" s="9">
        <v>158</v>
      </c>
      <c r="F28" s="11">
        <f>BlueCollarEmployeesByOccupationalSeries[[#This Row],[Female Employees]]/BlueCollarEmployeesByOccupationalSeries[[#This Row],[Total Empl]]</f>
        <v>6.6722972972972971E-2</v>
      </c>
      <c r="G28" s="15">
        <f>((BlueCollarEmployeesByOccupationalSeries[[#This Row],[Male Employees]]*BlueCollarEmployeesByOccupationalSeries[[#This Row],[Male
Average Salary]])+(E28*BlueCollarEmployeesByOccupationalSeries[[#This Row],[Female
Average Salary]]))/BlueCollarEmployeesByOccupationalSeries[[#This Row],[Total Empl]]</f>
        <v>66316.265202702445</v>
      </c>
      <c r="H28" s="15">
        <v>66574.748868777999</v>
      </c>
      <c r="I28" s="15">
        <v>62700.765822784997</v>
      </c>
      <c r="J28" s="11">
        <f>ROUND(BlueCollarEmployeesByOccupationalSeries[[#This Row],[Female
Average Salary]]/BlueCollarEmployeesByOccupationalSeries[[#This Row],[Male
Average Salary]],3)</f>
        <v>0.94199999999999995</v>
      </c>
      <c r="K28" s="16">
        <f>ROUND(BlueCollarEmployeesByOccupationalSeries[[#This Row],[% 
of Total Pop]]*J28,7)</f>
        <v>1.36217E-2</v>
      </c>
    </row>
    <row r="29" spans="1:11" ht="15.6" x14ac:dyDescent="0.3">
      <c r="A29" s="6" t="s">
        <v>361</v>
      </c>
      <c r="B29" s="9">
        <f>BlueCollarEmployeesByOccupationalSeries[[#This Row],[Male Employees]]+BlueCollarEmployeesByOccupationalSeries[[#This Row],[Female Employees]]</f>
        <v>914</v>
      </c>
      <c r="C29" s="13">
        <f>BlueCollarEmployeesByOccupationalSeries[[#This Row],[Total Empl]]/$B$146</f>
        <v>5.5814407933706652E-3</v>
      </c>
      <c r="D29" s="9">
        <v>774</v>
      </c>
      <c r="E29" s="9">
        <v>140</v>
      </c>
      <c r="F29" s="11">
        <f>BlueCollarEmployeesByOccupationalSeries[[#This Row],[Female Employees]]/BlueCollarEmployeesByOccupationalSeries[[#This Row],[Total Empl]]</f>
        <v>0.15317286652078774</v>
      </c>
      <c r="G29" s="15">
        <f>((BlueCollarEmployeesByOccupationalSeries[[#This Row],[Male Employees]]*BlueCollarEmployeesByOccupationalSeries[[#This Row],[Male
Average Salary]])+(E29*BlueCollarEmployeesByOccupationalSeries[[#This Row],[Female
Average Salary]]))/BlueCollarEmployeesByOccupationalSeries[[#This Row],[Total Empl]]</f>
        <v>68093.377461706521</v>
      </c>
      <c r="H29" s="15">
        <v>68278.698966408003</v>
      </c>
      <c r="I29" s="15">
        <v>67068.814285714005</v>
      </c>
      <c r="J29" s="11">
        <f>ROUND(BlueCollarEmployeesByOccupationalSeries[[#This Row],[Female
Average Salary]]/BlueCollarEmployeesByOccupationalSeries[[#This Row],[Male
Average Salary]],3)</f>
        <v>0.98199999999999998</v>
      </c>
      <c r="K29" s="16">
        <f>ROUND(BlueCollarEmployeesByOccupationalSeries[[#This Row],[% 
of Total Pop]]*J29,7)</f>
        <v>5.4809999999999998E-3</v>
      </c>
    </row>
    <row r="30" spans="1:11" ht="15.6" x14ac:dyDescent="0.3">
      <c r="A30" s="6" t="s">
        <v>362</v>
      </c>
      <c r="B30" s="9">
        <f>BlueCollarEmployeesByOccupationalSeries[[#This Row],[Male Employees]]+BlueCollarEmployeesByOccupationalSeries[[#This Row],[Female Employees]]</f>
        <v>292</v>
      </c>
      <c r="C30" s="13">
        <f>BlueCollarEmployeesByOccupationalSeries[[#This Row],[Total Empl]]/$B$146</f>
        <v>1.7831298814707157E-3</v>
      </c>
      <c r="D30" s="9">
        <v>264</v>
      </c>
      <c r="E30" s="9">
        <v>28</v>
      </c>
      <c r="F30" s="11">
        <f>BlueCollarEmployeesByOccupationalSeries[[#This Row],[Female Employees]]/BlueCollarEmployeesByOccupationalSeries[[#This Row],[Total Empl]]</f>
        <v>9.5890410958904104E-2</v>
      </c>
      <c r="G30" s="15">
        <f>((BlueCollarEmployeesByOccupationalSeries[[#This Row],[Male Employees]]*BlueCollarEmployeesByOccupationalSeries[[#This Row],[Male
Average Salary]])+(E30*BlueCollarEmployeesByOccupationalSeries[[#This Row],[Female
Average Salary]]))/BlueCollarEmployeesByOccupationalSeries[[#This Row],[Total Empl]]</f>
        <v>61073.431506849112</v>
      </c>
      <c r="H30" s="15">
        <v>61471.477272727003</v>
      </c>
      <c r="I30" s="15">
        <v>57320.428571429002</v>
      </c>
      <c r="J30" s="11">
        <f>ROUND(BlueCollarEmployeesByOccupationalSeries[[#This Row],[Female
Average Salary]]/BlueCollarEmployeesByOccupationalSeries[[#This Row],[Male
Average Salary]],3)</f>
        <v>0.93200000000000005</v>
      </c>
      <c r="K30" s="16">
        <f>ROUND(BlueCollarEmployeesByOccupationalSeries[[#This Row],[% 
of Total Pop]]*J30,7)</f>
        <v>1.6619E-3</v>
      </c>
    </row>
    <row r="31" spans="1:11" ht="15.6" x14ac:dyDescent="0.3">
      <c r="A31" s="6" t="s">
        <v>363</v>
      </c>
      <c r="B31" s="9">
        <f>BlueCollarEmployeesByOccupationalSeries[[#This Row],[Male Employees]]+BlueCollarEmployeesByOccupationalSeries[[#This Row],[Female Employees]]</f>
        <v>395</v>
      </c>
      <c r="C31" s="13">
        <f>BlueCollarEmployeesByOccupationalSeries[[#This Row],[Total Empl]]/$B$146</f>
        <v>2.4121106273319614E-3</v>
      </c>
      <c r="D31" s="9">
        <v>350</v>
      </c>
      <c r="E31" s="9">
        <v>45</v>
      </c>
      <c r="F31" s="11">
        <f>BlueCollarEmployeesByOccupationalSeries[[#This Row],[Female Employees]]/BlueCollarEmployeesByOccupationalSeries[[#This Row],[Total Empl]]</f>
        <v>0.11392405063291139</v>
      </c>
      <c r="G31" s="15">
        <f>((BlueCollarEmployeesByOccupationalSeries[[#This Row],[Male Employees]]*BlueCollarEmployeesByOccupationalSeries[[#This Row],[Male
Average Salary]])+(E31*BlueCollarEmployeesByOccupationalSeries[[#This Row],[Female
Average Salary]]))/BlueCollarEmployeesByOccupationalSeries[[#This Row],[Total Empl]]</f>
        <v>70182.351898734298</v>
      </c>
      <c r="H31" s="15">
        <v>70763.642857143001</v>
      </c>
      <c r="I31" s="15">
        <v>65661.2</v>
      </c>
      <c r="J31" s="11">
        <f>ROUND(BlueCollarEmployeesByOccupationalSeries[[#This Row],[Female
Average Salary]]/BlueCollarEmployeesByOccupationalSeries[[#This Row],[Male
Average Salary]],3)</f>
        <v>0.92800000000000005</v>
      </c>
      <c r="K31" s="16">
        <f>ROUND(BlueCollarEmployeesByOccupationalSeries[[#This Row],[% 
of Total Pop]]*J31,7)</f>
        <v>2.2384000000000002E-3</v>
      </c>
    </row>
    <row r="32" spans="1:11" ht="15.6" x14ac:dyDescent="0.3">
      <c r="A32" s="6" t="s">
        <v>364</v>
      </c>
      <c r="B32" s="9">
        <f>BlueCollarEmployeesByOccupationalSeries[[#This Row],[Male Employees]]+BlueCollarEmployeesByOccupationalSeries[[#This Row],[Female Employees]]</f>
        <v>6230</v>
      </c>
      <c r="C32" s="13">
        <f>BlueCollarEmployeesByOccupationalSeries[[#This Row],[Total Empl]]/$B$146</f>
        <v>3.8044175210830679E-2</v>
      </c>
      <c r="D32" s="9">
        <v>5740</v>
      </c>
      <c r="E32" s="9">
        <v>490</v>
      </c>
      <c r="F32" s="11">
        <f>BlueCollarEmployeesByOccupationalSeries[[#This Row],[Female Employees]]/BlueCollarEmployeesByOccupationalSeries[[#This Row],[Total Empl]]</f>
        <v>7.8651685393258425E-2</v>
      </c>
      <c r="G32" s="15">
        <f>((BlueCollarEmployeesByOccupationalSeries[[#This Row],[Male Employees]]*BlueCollarEmployeesByOccupationalSeries[[#This Row],[Male
Average Salary]])+(E32*BlueCollarEmployeesByOccupationalSeries[[#This Row],[Female
Average Salary]]))/BlueCollarEmployeesByOccupationalSeries[[#This Row],[Total Empl]]</f>
        <v>65259.966131621506</v>
      </c>
      <c r="H32" s="15">
        <v>65577.028919860997</v>
      </c>
      <c r="I32" s="15">
        <v>61545.802040816001</v>
      </c>
      <c r="J32" s="11">
        <f>ROUND(BlueCollarEmployeesByOccupationalSeries[[#This Row],[Female
Average Salary]]/BlueCollarEmployeesByOccupationalSeries[[#This Row],[Male
Average Salary]],3)</f>
        <v>0.93899999999999995</v>
      </c>
      <c r="K32" s="16">
        <f>ROUND(BlueCollarEmployeesByOccupationalSeries[[#This Row],[% 
of Total Pop]]*J32,7)</f>
        <v>3.5723499999999998E-2</v>
      </c>
    </row>
    <row r="33" spans="1:11" ht="15.6" x14ac:dyDescent="0.3">
      <c r="A33" s="6" t="s">
        <v>365</v>
      </c>
      <c r="B33" s="9">
        <f>BlueCollarEmployeesByOccupationalSeries[[#This Row],[Male Employees]]+BlueCollarEmployeesByOccupationalSeries[[#This Row],[Female Employees]]</f>
        <v>120</v>
      </c>
      <c r="C33" s="13">
        <f>BlueCollarEmployeesByOccupationalSeries[[#This Row],[Total Empl]]/$B$146</f>
        <v>7.3279310197426673E-4</v>
      </c>
      <c r="D33" s="9">
        <v>101</v>
      </c>
      <c r="E33" s="9">
        <v>19</v>
      </c>
      <c r="F33" s="11">
        <f>BlueCollarEmployeesByOccupationalSeries[[#This Row],[Female Employees]]/BlueCollarEmployeesByOccupationalSeries[[#This Row],[Total Empl]]</f>
        <v>0.15833333333333333</v>
      </c>
      <c r="G33" s="15">
        <f>((BlueCollarEmployeesByOccupationalSeries[[#This Row],[Male Employees]]*BlueCollarEmployeesByOccupationalSeries[[#This Row],[Male
Average Salary]])+(E33*BlueCollarEmployeesByOccupationalSeries[[#This Row],[Female
Average Salary]]))/BlueCollarEmployeesByOccupationalSeries[[#This Row],[Total Empl]]</f>
        <v>55750.558333333393</v>
      </c>
      <c r="H33" s="15">
        <v>56047.188118812002</v>
      </c>
      <c r="I33" s="15">
        <v>54173.736842104998</v>
      </c>
      <c r="J33" s="11">
        <f>ROUND(BlueCollarEmployeesByOccupationalSeries[[#This Row],[Female
Average Salary]]/BlueCollarEmployeesByOccupationalSeries[[#This Row],[Male
Average Salary]],3)</f>
        <v>0.96699999999999997</v>
      </c>
      <c r="K33" s="16">
        <f>ROUND(BlueCollarEmployeesByOccupationalSeries[[#This Row],[% 
of Total Pop]]*J33,7)</f>
        <v>7.0859999999999999E-4</v>
      </c>
    </row>
    <row r="34" spans="1:11" ht="15.6" x14ac:dyDescent="0.3">
      <c r="A34" s="6" t="s">
        <v>366</v>
      </c>
      <c r="B34" s="9">
        <f>BlueCollarEmployeesByOccupationalSeries[[#This Row],[Male Employees]]+BlueCollarEmployeesByOccupationalSeries[[#This Row],[Female Employees]]</f>
        <v>1218</v>
      </c>
      <c r="C34" s="13">
        <f>BlueCollarEmployeesByOccupationalSeries[[#This Row],[Total Empl]]/$B$146</f>
        <v>7.4378499850388073E-3</v>
      </c>
      <c r="D34" s="9">
        <v>1114</v>
      </c>
      <c r="E34" s="9">
        <v>104</v>
      </c>
      <c r="F34" s="11">
        <f>BlueCollarEmployeesByOccupationalSeries[[#This Row],[Female Employees]]/BlueCollarEmployeesByOccupationalSeries[[#This Row],[Total Empl]]</f>
        <v>8.5385878489326772E-2</v>
      </c>
      <c r="G34" s="15">
        <f>((BlueCollarEmployeesByOccupationalSeries[[#This Row],[Male Employees]]*BlueCollarEmployeesByOccupationalSeries[[#This Row],[Male
Average Salary]])+(E34*BlueCollarEmployeesByOccupationalSeries[[#This Row],[Female
Average Salary]]))/BlueCollarEmployeesByOccupationalSeries[[#This Row],[Total Empl]]</f>
        <v>66421.266830870518</v>
      </c>
      <c r="H34" s="15">
        <v>66671.403949731</v>
      </c>
      <c r="I34" s="15">
        <v>63741.913461538003</v>
      </c>
      <c r="J34" s="11">
        <f>ROUND(BlueCollarEmployeesByOccupationalSeries[[#This Row],[Female
Average Salary]]/BlueCollarEmployeesByOccupationalSeries[[#This Row],[Male
Average Salary]],3)</f>
        <v>0.95599999999999996</v>
      </c>
      <c r="K34" s="16">
        <f>ROUND(BlueCollarEmployeesByOccupationalSeries[[#This Row],[% 
of Total Pop]]*J34,7)</f>
        <v>7.1105999999999999E-3</v>
      </c>
    </row>
    <row r="35" spans="1:11" ht="15.6" x14ac:dyDescent="0.3">
      <c r="A35" s="6" t="s">
        <v>367</v>
      </c>
      <c r="B35" s="9">
        <f>BlueCollarEmployeesByOccupationalSeries[[#This Row],[Male Employees]]+BlueCollarEmployeesByOccupationalSeries[[#This Row],[Female Employees]]</f>
        <v>319</v>
      </c>
      <c r="C35" s="13">
        <f>BlueCollarEmployeesByOccupationalSeries[[#This Row],[Total Empl]]/$B$146</f>
        <v>1.9480083294149259E-3</v>
      </c>
      <c r="D35" s="9">
        <v>254</v>
      </c>
      <c r="E35" s="9">
        <v>65</v>
      </c>
      <c r="F35" s="11">
        <f>BlueCollarEmployeesByOccupationalSeries[[#This Row],[Female Employees]]/BlueCollarEmployeesByOccupationalSeries[[#This Row],[Total Empl]]</f>
        <v>0.20376175548589343</v>
      </c>
      <c r="G35" s="15">
        <f>((BlueCollarEmployeesByOccupationalSeries[[#This Row],[Male Employees]]*BlueCollarEmployeesByOccupationalSeries[[#This Row],[Male
Average Salary]])+(E35*BlueCollarEmployeesByOccupationalSeries[[#This Row],[Female
Average Salary]]))/BlueCollarEmployeesByOccupationalSeries[[#This Row],[Total Empl]]</f>
        <v>61354.598746081727</v>
      </c>
      <c r="H35" s="15">
        <v>61266.724409449002</v>
      </c>
      <c r="I35" s="15">
        <v>61697.984615385001</v>
      </c>
      <c r="J35" s="11">
        <f>ROUND(BlueCollarEmployeesByOccupationalSeries[[#This Row],[Female
Average Salary]]/BlueCollarEmployeesByOccupationalSeries[[#This Row],[Male
Average Salary]],3)</f>
        <v>1.0069999999999999</v>
      </c>
      <c r="K35" s="16">
        <f>ROUND(BlueCollarEmployeesByOccupationalSeries[[#This Row],[% 
of Total Pop]]*J35,7)</f>
        <v>1.9616E-3</v>
      </c>
    </row>
    <row r="36" spans="1:11" ht="15.6" x14ac:dyDescent="0.3">
      <c r="A36" s="6" t="s">
        <v>368</v>
      </c>
      <c r="B36" s="9">
        <f>BlueCollarEmployeesByOccupationalSeries[[#This Row],[Male Employees]]+BlueCollarEmployeesByOccupationalSeries[[#This Row],[Female Employees]]</f>
        <v>130</v>
      </c>
      <c r="C36" s="13">
        <f>BlueCollarEmployeesByOccupationalSeries[[#This Row],[Total Empl]]/$B$146</f>
        <v>7.9385919380545568E-4</v>
      </c>
      <c r="D36" s="9">
        <v>84</v>
      </c>
      <c r="E36" s="9">
        <v>46</v>
      </c>
      <c r="F36" s="11">
        <f>BlueCollarEmployeesByOccupationalSeries[[#This Row],[Female Employees]]/BlueCollarEmployeesByOccupationalSeries[[#This Row],[Total Empl]]</f>
        <v>0.35384615384615387</v>
      </c>
      <c r="G36" s="15">
        <f>((BlueCollarEmployeesByOccupationalSeries[[#This Row],[Male Employees]]*BlueCollarEmployeesByOccupationalSeries[[#This Row],[Male
Average Salary]])+(E36*BlueCollarEmployeesByOccupationalSeries[[#This Row],[Female
Average Salary]]))/BlueCollarEmployeesByOccupationalSeries[[#This Row],[Total Empl]]</f>
        <v>53816.46153846135</v>
      </c>
      <c r="H36" s="15">
        <v>54720.607142856999</v>
      </c>
      <c r="I36" s="15">
        <v>52165.413043478002</v>
      </c>
      <c r="J36" s="11">
        <f>ROUND(BlueCollarEmployeesByOccupationalSeries[[#This Row],[Female
Average Salary]]/BlueCollarEmployeesByOccupationalSeries[[#This Row],[Male
Average Salary]],3)</f>
        <v>0.95299999999999996</v>
      </c>
      <c r="K36" s="16">
        <f>ROUND(BlueCollarEmployeesByOccupationalSeries[[#This Row],[% 
of Total Pop]]*J36,7)</f>
        <v>7.5650000000000001E-4</v>
      </c>
    </row>
    <row r="37" spans="1:11" ht="15.6" x14ac:dyDescent="0.3">
      <c r="A37" s="6" t="s">
        <v>369</v>
      </c>
      <c r="B37" s="9">
        <f>BlueCollarEmployeesByOccupationalSeries[[#This Row],[Male Employees]]+BlueCollarEmployeesByOccupationalSeries[[#This Row],[Female Employees]]</f>
        <v>3730</v>
      </c>
      <c r="C37" s="13">
        <f>BlueCollarEmployeesByOccupationalSeries[[#This Row],[Total Empl]]/$B$146</f>
        <v>2.2777652253033458E-2</v>
      </c>
      <c r="D37" s="9">
        <v>3364</v>
      </c>
      <c r="E37" s="9">
        <v>366</v>
      </c>
      <c r="F37" s="11">
        <f>BlueCollarEmployeesByOccupationalSeries[[#This Row],[Female Employees]]/BlueCollarEmployeesByOccupationalSeries[[#This Row],[Total Empl]]</f>
        <v>9.8123324396782841E-2</v>
      </c>
      <c r="G37" s="15">
        <f>((BlueCollarEmployeesByOccupationalSeries[[#This Row],[Male Employees]]*BlueCollarEmployeesByOccupationalSeries[[#This Row],[Male
Average Salary]])+(E37*BlueCollarEmployeesByOccupationalSeries[[#This Row],[Female
Average Salary]]))/BlueCollarEmployeesByOccupationalSeries[[#This Row],[Total Empl]]</f>
        <v>62082.420375335401</v>
      </c>
      <c r="H37" s="15">
        <v>62704.460463734002</v>
      </c>
      <c r="I37" s="15">
        <v>56365.090163934001</v>
      </c>
      <c r="J37" s="11">
        <f>ROUND(BlueCollarEmployeesByOccupationalSeries[[#This Row],[Female
Average Salary]]/BlueCollarEmployeesByOccupationalSeries[[#This Row],[Male
Average Salary]],3)</f>
        <v>0.89900000000000002</v>
      </c>
      <c r="K37" s="16">
        <f>ROUND(BlueCollarEmployeesByOccupationalSeries[[#This Row],[% 
of Total Pop]]*J37,7)</f>
        <v>2.0477100000000002E-2</v>
      </c>
    </row>
    <row r="38" spans="1:11" ht="15.6" x14ac:dyDescent="0.3">
      <c r="A38" s="6" t="s">
        <v>370</v>
      </c>
      <c r="B38" s="9">
        <f>BlueCollarEmployeesByOccupationalSeries[[#This Row],[Male Employees]]+BlueCollarEmployeesByOccupationalSeries[[#This Row],[Female Employees]]</f>
        <v>3359</v>
      </c>
      <c r="C38" s="13">
        <f>BlueCollarEmployeesByOccupationalSeries[[#This Row],[Total Empl]]/$B$146</f>
        <v>2.051210024609635E-2</v>
      </c>
      <c r="D38" s="9">
        <v>3111</v>
      </c>
      <c r="E38" s="9">
        <v>248</v>
      </c>
      <c r="F38" s="11">
        <f>BlueCollarEmployeesByOccupationalSeries[[#This Row],[Female Employees]]/BlueCollarEmployeesByOccupationalSeries[[#This Row],[Total Empl]]</f>
        <v>7.3831497469484961E-2</v>
      </c>
      <c r="G38" s="15">
        <f>((BlueCollarEmployeesByOccupationalSeries[[#This Row],[Male Employees]]*BlueCollarEmployeesByOccupationalSeries[[#This Row],[Male
Average Salary]])+(E38*BlueCollarEmployeesByOccupationalSeries[[#This Row],[Female
Average Salary]]))/BlueCollarEmployeesByOccupationalSeries[[#This Row],[Total Empl]]</f>
        <v>66487.830604346702</v>
      </c>
      <c r="H38" s="15">
        <v>66854.129861780995</v>
      </c>
      <c r="I38" s="15">
        <v>61892.842741934997</v>
      </c>
      <c r="J38" s="11">
        <f>ROUND(BlueCollarEmployeesByOccupationalSeries[[#This Row],[Female
Average Salary]]/BlueCollarEmployeesByOccupationalSeries[[#This Row],[Male
Average Salary]],3)</f>
        <v>0.92600000000000005</v>
      </c>
      <c r="K38" s="16">
        <f>ROUND(BlueCollarEmployeesByOccupationalSeries[[#This Row],[% 
of Total Pop]]*J38,7)</f>
        <v>1.8994199999999999E-2</v>
      </c>
    </row>
    <row r="39" spans="1:11" ht="15.6" x14ac:dyDescent="0.3">
      <c r="A39" s="6" t="s">
        <v>371</v>
      </c>
      <c r="B39" s="9">
        <f>BlueCollarEmployeesByOccupationalSeries[[#This Row],[Male Employees]]+BlueCollarEmployeesByOccupationalSeries[[#This Row],[Female Employees]]</f>
        <v>870</v>
      </c>
      <c r="C39" s="13">
        <f>BlueCollarEmployeesByOccupationalSeries[[#This Row],[Total Empl]]/$B$146</f>
        <v>5.3127499893134335E-3</v>
      </c>
      <c r="D39" s="9">
        <v>858</v>
      </c>
      <c r="E39" s="9">
        <v>12</v>
      </c>
      <c r="F39" s="11">
        <f>BlueCollarEmployeesByOccupationalSeries[[#This Row],[Female Employees]]/BlueCollarEmployeesByOccupationalSeries[[#This Row],[Total Empl]]</f>
        <v>1.3793103448275862E-2</v>
      </c>
      <c r="G39" s="15">
        <f>((BlueCollarEmployeesByOccupationalSeries[[#This Row],[Male Employees]]*BlueCollarEmployeesByOccupationalSeries[[#This Row],[Male
Average Salary]])+(E39*BlueCollarEmployeesByOccupationalSeries[[#This Row],[Female
Average Salary]]))/BlueCollarEmployeesByOccupationalSeries[[#This Row],[Total Empl]]</f>
        <v>65248.374712643781</v>
      </c>
      <c r="H39" s="15">
        <v>65330.597902098001</v>
      </c>
      <c r="I39" s="15">
        <v>59369.416666666999</v>
      </c>
      <c r="J39" s="11">
        <f>ROUND(BlueCollarEmployeesByOccupationalSeries[[#This Row],[Female
Average Salary]]/BlueCollarEmployeesByOccupationalSeries[[#This Row],[Male
Average Salary]],3)</f>
        <v>0.90900000000000003</v>
      </c>
      <c r="K39" s="16">
        <f>ROUND(BlueCollarEmployeesByOccupationalSeries[[#This Row],[% 
of Total Pop]]*J39,7)</f>
        <v>4.8292999999999999E-3</v>
      </c>
    </row>
    <row r="40" spans="1:11" ht="15.6" x14ac:dyDescent="0.3">
      <c r="A40" s="6" t="s">
        <v>372</v>
      </c>
      <c r="B40" s="9">
        <f>BlueCollarEmployeesByOccupationalSeries[[#This Row],[Male Employees]]+BlueCollarEmployeesByOccupationalSeries[[#This Row],[Female Employees]]</f>
        <v>141</v>
      </c>
      <c r="C40" s="13">
        <f>BlueCollarEmployeesByOccupationalSeries[[#This Row],[Total Empl]]/$B$146</f>
        <v>8.6103189481976348E-4</v>
      </c>
      <c r="D40" s="9">
        <v>138</v>
      </c>
      <c r="E40" s="9">
        <v>3</v>
      </c>
      <c r="F40" s="11">
        <f>BlueCollarEmployeesByOccupationalSeries[[#This Row],[Female Employees]]/BlueCollarEmployeesByOccupationalSeries[[#This Row],[Total Empl]]</f>
        <v>2.1276595744680851E-2</v>
      </c>
      <c r="G40" s="15">
        <f>((BlueCollarEmployeesByOccupationalSeries[[#This Row],[Male Employees]]*BlueCollarEmployeesByOccupationalSeries[[#This Row],[Male
Average Salary]])+(E40*BlueCollarEmployeesByOccupationalSeries[[#This Row],[Female
Average Salary]]))/BlueCollarEmployeesByOccupationalSeries[[#This Row],[Total Empl]]</f>
        <v>69284.907801418449</v>
      </c>
      <c r="H40" s="15">
        <v>69460.115942029006</v>
      </c>
      <c r="I40" s="15">
        <v>61225.333333333001</v>
      </c>
      <c r="J40" s="11">
        <f>ROUND(BlueCollarEmployeesByOccupationalSeries[[#This Row],[Female
Average Salary]]/BlueCollarEmployeesByOccupationalSeries[[#This Row],[Male
Average Salary]],3)</f>
        <v>0.88100000000000001</v>
      </c>
      <c r="K40" s="16">
        <f>ROUND(BlueCollarEmployeesByOccupationalSeries[[#This Row],[% 
of Total Pop]]*J40,7)</f>
        <v>7.5860000000000001E-4</v>
      </c>
    </row>
    <row r="41" spans="1:11" ht="15.6" x14ac:dyDescent="0.3">
      <c r="A41" s="6" t="s">
        <v>373</v>
      </c>
      <c r="B41" s="9">
        <f>BlueCollarEmployeesByOccupationalSeries[[#This Row],[Male Employees]]+BlueCollarEmployeesByOccupationalSeries[[#This Row],[Female Employees]]</f>
        <v>1198</v>
      </c>
      <c r="C41" s="13">
        <f>BlueCollarEmployeesByOccupationalSeries[[#This Row],[Total Empl]]/$B$146</f>
        <v>7.3157178013764299E-3</v>
      </c>
      <c r="D41" s="9">
        <v>1055</v>
      </c>
      <c r="E41" s="9">
        <v>143</v>
      </c>
      <c r="F41" s="11">
        <f>BlueCollarEmployeesByOccupationalSeries[[#This Row],[Female Employees]]/BlueCollarEmployeesByOccupationalSeries[[#This Row],[Total Empl]]</f>
        <v>0.11936560934891485</v>
      </c>
      <c r="G41" s="15">
        <f>((BlueCollarEmployeesByOccupationalSeries[[#This Row],[Male Employees]]*BlueCollarEmployeesByOccupationalSeries[[#This Row],[Male
Average Salary]])+(E41*BlueCollarEmployeesByOccupationalSeries[[#This Row],[Female
Average Salary]]))/BlueCollarEmployeesByOccupationalSeries[[#This Row],[Total Empl]]</f>
        <v>64757.626878130191</v>
      </c>
      <c r="H41" s="15">
        <v>64908.2</v>
      </c>
      <c r="I41" s="15">
        <v>63646.755244754997</v>
      </c>
      <c r="J41" s="11">
        <f>ROUND(BlueCollarEmployeesByOccupationalSeries[[#This Row],[Female
Average Salary]]/BlueCollarEmployeesByOccupationalSeries[[#This Row],[Male
Average Salary]],3)</f>
        <v>0.98099999999999998</v>
      </c>
      <c r="K41" s="16">
        <f>ROUND(BlueCollarEmployeesByOccupationalSeries[[#This Row],[% 
of Total Pop]]*J41,7)</f>
        <v>7.1767000000000003E-3</v>
      </c>
    </row>
    <row r="42" spans="1:11" ht="15.6" x14ac:dyDescent="0.3">
      <c r="A42" s="6" t="s">
        <v>374</v>
      </c>
      <c r="B42" s="9">
        <f>BlueCollarEmployeesByOccupationalSeries[[#This Row],[Male Employees]]+BlueCollarEmployeesByOccupationalSeries[[#This Row],[Female Employees]]</f>
        <v>217</v>
      </c>
      <c r="C42" s="13">
        <f>BlueCollarEmployeesByOccupationalSeries[[#This Row],[Total Empl]]/$B$146</f>
        <v>1.3251341927367991E-3</v>
      </c>
      <c r="D42" s="9">
        <v>213</v>
      </c>
      <c r="E42" s="9">
        <v>4</v>
      </c>
      <c r="F42" s="11">
        <f>BlueCollarEmployeesByOccupationalSeries[[#This Row],[Female Employees]]/BlueCollarEmployeesByOccupationalSeries[[#This Row],[Total Empl]]</f>
        <v>1.8433179723502304E-2</v>
      </c>
      <c r="G42" s="15">
        <f>((BlueCollarEmployeesByOccupationalSeries[[#This Row],[Male Employees]]*BlueCollarEmployeesByOccupationalSeries[[#This Row],[Male
Average Salary]])+(E42*BlueCollarEmployeesByOccupationalSeries[[#This Row],[Female
Average Salary]]))/BlueCollarEmployeesByOccupationalSeries[[#This Row],[Total Empl]]</f>
        <v>121532.51152073739</v>
      </c>
      <c r="H42" s="15">
        <v>121216.751173709</v>
      </c>
      <c r="I42" s="15">
        <v>138346.75</v>
      </c>
      <c r="J42" s="11">
        <f>ROUND(BlueCollarEmployeesByOccupationalSeries[[#This Row],[Female
Average Salary]]/BlueCollarEmployeesByOccupationalSeries[[#This Row],[Male
Average Salary]],3)</f>
        <v>1.141</v>
      </c>
      <c r="K42" s="16">
        <f>ROUND(BlueCollarEmployeesByOccupationalSeries[[#This Row],[% 
of Total Pop]]*J42,7)</f>
        <v>1.5120000000000001E-3</v>
      </c>
    </row>
    <row r="43" spans="1:11" ht="15.6" x14ac:dyDescent="0.3">
      <c r="A43" s="6" t="s">
        <v>375</v>
      </c>
      <c r="B43" s="9">
        <f>BlueCollarEmployeesByOccupationalSeries[[#This Row],[Male Employees]]+BlueCollarEmployeesByOccupationalSeries[[#This Row],[Female Employees]]</f>
        <v>140</v>
      </c>
      <c r="C43" s="13">
        <f>BlueCollarEmployeesByOccupationalSeries[[#This Row],[Total Empl]]/$B$146</f>
        <v>8.5492528563664452E-4</v>
      </c>
      <c r="D43" s="9">
        <v>132</v>
      </c>
      <c r="E43" s="9">
        <v>8</v>
      </c>
      <c r="F43" s="11">
        <f>BlueCollarEmployeesByOccupationalSeries[[#This Row],[Female Employees]]/BlueCollarEmployeesByOccupationalSeries[[#This Row],[Total Empl]]</f>
        <v>5.7142857142857141E-2</v>
      </c>
      <c r="G43" s="15">
        <f>((BlueCollarEmployeesByOccupationalSeries[[#This Row],[Male Employees]]*BlueCollarEmployeesByOccupationalSeries[[#This Row],[Male
Average Salary]])+(E43*BlueCollarEmployeesByOccupationalSeries[[#This Row],[Female
Average Salary]]))/BlueCollarEmployeesByOccupationalSeries[[#This Row],[Total Empl]]</f>
        <v>124938.12142857145</v>
      </c>
      <c r="H43" s="15">
        <v>124882.946969697</v>
      </c>
      <c r="I43" s="15">
        <v>125848.5</v>
      </c>
      <c r="J43" s="11">
        <f>ROUND(BlueCollarEmployeesByOccupationalSeries[[#This Row],[Female
Average Salary]]/BlueCollarEmployeesByOccupationalSeries[[#This Row],[Male
Average Salary]],3)</f>
        <v>1.008</v>
      </c>
      <c r="K43" s="16">
        <f>ROUND(BlueCollarEmployeesByOccupationalSeries[[#This Row],[% 
of Total Pop]]*J43,7)</f>
        <v>8.6180000000000002E-4</v>
      </c>
    </row>
    <row r="44" spans="1:11" ht="15.6" x14ac:dyDescent="0.3">
      <c r="A44" s="6" t="s">
        <v>376</v>
      </c>
      <c r="B44" s="9">
        <f>BlueCollarEmployeesByOccupationalSeries[[#This Row],[Male Employees]]+BlueCollarEmployeesByOccupationalSeries[[#This Row],[Female Employees]]</f>
        <v>166</v>
      </c>
      <c r="C44" s="13">
        <f>BlueCollarEmployeesByOccupationalSeries[[#This Row],[Total Empl]]/$B$146</f>
        <v>1.0136971243977356E-3</v>
      </c>
      <c r="D44" s="9">
        <v>160</v>
      </c>
      <c r="E44" s="9">
        <v>6</v>
      </c>
      <c r="F44" s="11">
        <f>BlueCollarEmployeesByOccupationalSeries[[#This Row],[Female Employees]]/BlueCollarEmployeesByOccupationalSeries[[#This Row],[Total Empl]]</f>
        <v>3.614457831325301E-2</v>
      </c>
      <c r="G44" s="15">
        <f>((BlueCollarEmployeesByOccupationalSeries[[#This Row],[Male Employees]]*BlueCollarEmployeesByOccupationalSeries[[#This Row],[Male
Average Salary]])+(E44*BlueCollarEmployeesByOccupationalSeries[[#This Row],[Female
Average Salary]]))/BlueCollarEmployeesByOccupationalSeries[[#This Row],[Total Empl]]</f>
        <v>57756.349397590362</v>
      </c>
      <c r="H44" s="15">
        <v>57683.012499999997</v>
      </c>
      <c r="I44" s="15">
        <v>59712</v>
      </c>
      <c r="J44" s="11">
        <f>ROUND(BlueCollarEmployeesByOccupationalSeries[[#This Row],[Female
Average Salary]]/BlueCollarEmployeesByOccupationalSeries[[#This Row],[Male
Average Salary]],3)</f>
        <v>1.0349999999999999</v>
      </c>
      <c r="K44" s="16">
        <f>ROUND(BlueCollarEmployeesByOccupationalSeries[[#This Row],[% 
of Total Pop]]*J44,7)</f>
        <v>1.0491999999999999E-3</v>
      </c>
    </row>
    <row r="45" spans="1:11" ht="15.6" x14ac:dyDescent="0.3">
      <c r="A45" s="6" t="s">
        <v>377</v>
      </c>
      <c r="B45" s="9">
        <f>BlueCollarEmployeesByOccupationalSeries[[#This Row],[Male Employees]]+BlueCollarEmployeesByOccupationalSeries[[#This Row],[Female Employees]]</f>
        <v>383</v>
      </c>
      <c r="C45" s="13">
        <f>BlueCollarEmployeesByOccupationalSeries[[#This Row],[Total Empl]]/$B$146</f>
        <v>2.3388313171345348E-3</v>
      </c>
      <c r="D45" s="9">
        <v>371</v>
      </c>
      <c r="E45" s="9">
        <v>12</v>
      </c>
      <c r="F45" s="11">
        <f>BlueCollarEmployeesByOccupationalSeries[[#This Row],[Female Employees]]/BlueCollarEmployeesByOccupationalSeries[[#This Row],[Total Empl]]</f>
        <v>3.1331592689295036E-2</v>
      </c>
      <c r="G45" s="15">
        <f>((BlueCollarEmployeesByOccupationalSeries[[#This Row],[Male Employees]]*BlueCollarEmployeesByOccupationalSeries[[#This Row],[Male
Average Salary]])+(E45*BlueCollarEmployeesByOccupationalSeries[[#This Row],[Female
Average Salary]]))/BlueCollarEmployeesByOccupationalSeries[[#This Row],[Total Empl]]</f>
        <v>58599.838120104556</v>
      </c>
      <c r="H45" s="15">
        <v>58723.450134771003</v>
      </c>
      <c r="I45" s="15">
        <v>54778.166666666999</v>
      </c>
      <c r="J45" s="11">
        <f>ROUND(BlueCollarEmployeesByOccupationalSeries[[#This Row],[Female
Average Salary]]/BlueCollarEmployeesByOccupationalSeries[[#This Row],[Male
Average Salary]],3)</f>
        <v>0.93300000000000005</v>
      </c>
      <c r="K45" s="16">
        <f>ROUND(BlueCollarEmployeesByOccupationalSeries[[#This Row],[% 
of Total Pop]]*J45,7)</f>
        <v>2.1821000000000002E-3</v>
      </c>
    </row>
    <row r="46" spans="1:11" ht="15.6" x14ac:dyDescent="0.3">
      <c r="A46" s="6" t="s">
        <v>378</v>
      </c>
      <c r="B46" s="9">
        <f>BlueCollarEmployeesByOccupationalSeries[[#This Row],[Male Employees]]+BlueCollarEmployeesByOccupationalSeries[[#This Row],[Female Employees]]</f>
        <v>202</v>
      </c>
      <c r="C46" s="13">
        <f>BlueCollarEmployeesByOccupationalSeries[[#This Row],[Total Empl]]/$B$146</f>
        <v>1.2335350549900156E-3</v>
      </c>
      <c r="D46" s="9">
        <v>192</v>
      </c>
      <c r="E46" s="9">
        <v>10</v>
      </c>
      <c r="F46" s="11">
        <f>BlueCollarEmployeesByOccupationalSeries[[#This Row],[Female Employees]]/BlueCollarEmployeesByOccupationalSeries[[#This Row],[Total Empl]]</f>
        <v>4.9504950495049507E-2</v>
      </c>
      <c r="G46" s="15">
        <f>((BlueCollarEmployeesByOccupationalSeries[[#This Row],[Male Employees]]*BlueCollarEmployeesByOccupationalSeries[[#This Row],[Male
Average Salary]])+(E46*BlueCollarEmployeesByOccupationalSeries[[#This Row],[Female
Average Salary]]))/BlueCollarEmployeesByOccupationalSeries[[#This Row],[Total Empl]]</f>
        <v>62944.168316831994</v>
      </c>
      <c r="H46" s="15">
        <v>63366.932291666999</v>
      </c>
      <c r="I46" s="15">
        <v>54827.1</v>
      </c>
      <c r="J46" s="11">
        <f>ROUND(BlueCollarEmployeesByOccupationalSeries[[#This Row],[Female
Average Salary]]/BlueCollarEmployeesByOccupationalSeries[[#This Row],[Male
Average Salary]],3)</f>
        <v>0.86499999999999999</v>
      </c>
      <c r="K46" s="16">
        <f>ROUND(BlueCollarEmployeesByOccupationalSeries[[#This Row],[% 
of Total Pop]]*J46,7)</f>
        <v>1.067E-3</v>
      </c>
    </row>
    <row r="47" spans="1:11" ht="15.6" x14ac:dyDescent="0.3">
      <c r="A47" s="6" t="s">
        <v>379</v>
      </c>
      <c r="B47" s="9">
        <f>BlueCollarEmployeesByOccupationalSeries[[#This Row],[Male Employees]]+BlueCollarEmployeesByOccupationalSeries[[#This Row],[Female Employees]]</f>
        <v>1006</v>
      </c>
      <c r="C47" s="13">
        <f>BlueCollarEmployeesByOccupationalSeries[[#This Row],[Total Empl]]/$B$146</f>
        <v>6.1432488382176026E-3</v>
      </c>
      <c r="D47" s="9">
        <v>996</v>
      </c>
      <c r="E47" s="9">
        <v>10</v>
      </c>
      <c r="F47" s="11">
        <f>BlueCollarEmployeesByOccupationalSeries[[#This Row],[Female Employees]]/BlueCollarEmployeesByOccupationalSeries[[#This Row],[Total Empl]]</f>
        <v>9.9403578528827041E-3</v>
      </c>
      <c r="G47" s="15">
        <f>((BlueCollarEmployeesByOccupationalSeries[[#This Row],[Male Employees]]*BlueCollarEmployeesByOccupationalSeries[[#This Row],[Male
Average Salary]])+(E47*BlueCollarEmployeesByOccupationalSeries[[#This Row],[Female
Average Salary]]))/BlueCollarEmployeesByOccupationalSeries[[#This Row],[Total Empl]]</f>
        <v>63953.599403578344</v>
      </c>
      <c r="H47" s="15">
        <v>63986.893574296999</v>
      </c>
      <c r="I47" s="15">
        <v>60637.5</v>
      </c>
      <c r="J47" s="11">
        <f>ROUND(BlueCollarEmployeesByOccupationalSeries[[#This Row],[Female
Average Salary]]/BlueCollarEmployeesByOccupationalSeries[[#This Row],[Male
Average Salary]],3)</f>
        <v>0.94799999999999995</v>
      </c>
      <c r="K47" s="16">
        <f>ROUND(BlueCollarEmployeesByOccupationalSeries[[#This Row],[% 
of Total Pop]]*J47,7)</f>
        <v>5.8237999999999996E-3</v>
      </c>
    </row>
    <row r="48" spans="1:11" ht="15.6" x14ac:dyDescent="0.3">
      <c r="A48" s="6" t="s">
        <v>380</v>
      </c>
      <c r="B48" s="9">
        <f>BlueCollarEmployeesByOccupationalSeries[[#This Row],[Male Employees]]+BlueCollarEmployeesByOccupationalSeries[[#This Row],[Female Employees]]</f>
        <v>2689</v>
      </c>
      <c r="C48" s="13">
        <f>BlueCollarEmployeesByOccupationalSeries[[#This Row],[Total Empl]]/$B$146</f>
        <v>1.6420672093406693E-2</v>
      </c>
      <c r="D48" s="9">
        <v>2467</v>
      </c>
      <c r="E48" s="9">
        <v>222</v>
      </c>
      <c r="F48" s="11">
        <f>BlueCollarEmployeesByOccupationalSeries[[#This Row],[Female Employees]]/BlueCollarEmployeesByOccupationalSeries[[#This Row],[Total Empl]]</f>
        <v>8.2558571959836374E-2</v>
      </c>
      <c r="G48" s="15">
        <f>((BlueCollarEmployeesByOccupationalSeries[[#This Row],[Male Employees]]*BlueCollarEmployeesByOccupationalSeries[[#This Row],[Male
Average Salary]])+(E48*BlueCollarEmployeesByOccupationalSeries[[#This Row],[Female
Average Salary]]))/BlueCollarEmployeesByOccupationalSeries[[#This Row],[Total Empl]]</f>
        <v>86241.642246188494</v>
      </c>
      <c r="H48" s="15">
        <v>86832.711390352997</v>
      </c>
      <c r="I48" s="15">
        <v>79673.319819819997</v>
      </c>
      <c r="J48" s="11">
        <f>ROUND(BlueCollarEmployeesByOccupationalSeries[[#This Row],[Female
Average Salary]]/BlueCollarEmployeesByOccupationalSeries[[#This Row],[Male
Average Salary]],3)</f>
        <v>0.91800000000000004</v>
      </c>
      <c r="K48" s="16">
        <f>ROUND(BlueCollarEmployeesByOccupationalSeries[[#This Row],[% 
of Total Pop]]*J48,7)</f>
        <v>1.5074199999999999E-2</v>
      </c>
    </row>
    <row r="49" spans="1:11" ht="15.6" x14ac:dyDescent="0.3">
      <c r="A49" s="6" t="s">
        <v>381</v>
      </c>
      <c r="B49" s="9">
        <f>BlueCollarEmployeesByOccupationalSeries[[#This Row],[Male Employees]]+BlueCollarEmployeesByOccupationalSeries[[#This Row],[Female Employees]]</f>
        <v>176</v>
      </c>
      <c r="C49" s="13">
        <f>BlueCollarEmployeesByOccupationalSeries[[#This Row],[Total Empl]]/$B$146</f>
        <v>1.0747632162289246E-3</v>
      </c>
      <c r="D49" s="9">
        <v>170</v>
      </c>
      <c r="E49" s="9">
        <v>6</v>
      </c>
      <c r="F49" s="11">
        <f>BlueCollarEmployeesByOccupationalSeries[[#This Row],[Female Employees]]/BlueCollarEmployeesByOccupationalSeries[[#This Row],[Total Empl]]</f>
        <v>3.4090909090909088E-2</v>
      </c>
      <c r="G49" s="15">
        <f>((BlueCollarEmployeesByOccupationalSeries[[#This Row],[Male Employees]]*BlueCollarEmployeesByOccupationalSeries[[#This Row],[Male
Average Salary]])+(E49*BlueCollarEmployeesByOccupationalSeries[[#This Row],[Female
Average Salary]]))/BlueCollarEmployeesByOccupationalSeries[[#This Row],[Total Empl]]</f>
        <v>64707.89772727283</v>
      </c>
      <c r="H49" s="15">
        <v>64928.911764705997</v>
      </c>
      <c r="I49" s="15">
        <v>58445.833333333001</v>
      </c>
      <c r="J49" s="11">
        <f>ROUND(BlueCollarEmployeesByOccupationalSeries[[#This Row],[Female
Average Salary]]/BlueCollarEmployeesByOccupationalSeries[[#This Row],[Male
Average Salary]],3)</f>
        <v>0.9</v>
      </c>
      <c r="K49" s="16">
        <f>ROUND(BlueCollarEmployeesByOccupationalSeries[[#This Row],[% 
of Total Pop]]*J49,7)</f>
        <v>9.6730000000000004E-4</v>
      </c>
    </row>
    <row r="50" spans="1:11" ht="15.6" x14ac:dyDescent="0.3">
      <c r="A50" s="6" t="s">
        <v>382</v>
      </c>
      <c r="B50" s="9">
        <f>BlueCollarEmployeesByOccupationalSeries[[#This Row],[Male Employees]]+BlueCollarEmployeesByOccupationalSeries[[#This Row],[Female Employees]]</f>
        <v>1923</v>
      </c>
      <c r="C50" s="13">
        <f>BlueCollarEmployeesByOccupationalSeries[[#This Row],[Total Empl]]/$B$146</f>
        <v>1.1743009459137624E-2</v>
      </c>
      <c r="D50" s="9">
        <v>1879</v>
      </c>
      <c r="E50" s="9">
        <v>44</v>
      </c>
      <c r="F50" s="11">
        <f>BlueCollarEmployeesByOccupationalSeries[[#This Row],[Female Employees]]/BlueCollarEmployeesByOccupationalSeries[[#This Row],[Total Empl]]</f>
        <v>2.2880915236609463E-2</v>
      </c>
      <c r="G50" s="15">
        <f>((BlueCollarEmployeesByOccupationalSeries[[#This Row],[Male Employees]]*BlueCollarEmployeesByOccupationalSeries[[#This Row],[Male
Average Salary]])+(E50*BlueCollarEmployeesByOccupationalSeries[[#This Row],[Female
Average Salary]]))/BlueCollarEmployeesByOccupationalSeries[[#This Row],[Total Empl]]</f>
        <v>73279.098803952351</v>
      </c>
      <c r="H50" s="15">
        <v>73415.766365087999</v>
      </c>
      <c r="I50" s="15">
        <v>67442.772727272997</v>
      </c>
      <c r="J50" s="11">
        <f>ROUND(BlueCollarEmployeesByOccupationalSeries[[#This Row],[Female
Average Salary]]/BlueCollarEmployeesByOccupationalSeries[[#This Row],[Male
Average Salary]],3)</f>
        <v>0.91900000000000004</v>
      </c>
      <c r="K50" s="16">
        <f>ROUND(BlueCollarEmployeesByOccupationalSeries[[#This Row],[% 
of Total Pop]]*J50,7)</f>
        <v>1.0791800000000001E-2</v>
      </c>
    </row>
    <row r="51" spans="1:11" ht="15.6" x14ac:dyDescent="0.3">
      <c r="A51" s="6" t="s">
        <v>383</v>
      </c>
      <c r="B51" s="9">
        <f>BlueCollarEmployeesByOccupationalSeries[[#This Row],[Male Employees]]+BlueCollarEmployeesByOccupationalSeries[[#This Row],[Female Employees]]</f>
        <v>8903</v>
      </c>
      <c r="C51" s="13">
        <f>BlueCollarEmployeesByOccupationalSeries[[#This Row],[Total Empl]]/$B$146</f>
        <v>5.4367141557307472E-2</v>
      </c>
      <c r="D51" s="9">
        <v>8686</v>
      </c>
      <c r="E51" s="9">
        <v>217</v>
      </c>
      <c r="F51" s="11">
        <f>BlueCollarEmployeesByOccupationalSeries[[#This Row],[Female Employees]]/BlueCollarEmployeesByOccupationalSeries[[#This Row],[Total Empl]]</f>
        <v>2.4373806582050996E-2</v>
      </c>
      <c r="G51" s="15">
        <f>((BlueCollarEmployeesByOccupationalSeries[[#This Row],[Male Employees]]*BlueCollarEmployeesByOccupationalSeries[[#This Row],[Male
Average Salary]])+(E51*BlueCollarEmployeesByOccupationalSeries[[#This Row],[Female
Average Salary]]))/BlueCollarEmployeesByOccupationalSeries[[#This Row],[Total Empl]]</f>
        <v>65803.29844760125</v>
      </c>
      <c r="H51" s="15">
        <v>65877.039497927006</v>
      </c>
      <c r="I51" s="15">
        <v>62851.617511520999</v>
      </c>
      <c r="J51" s="11">
        <f>ROUND(BlueCollarEmployeesByOccupationalSeries[[#This Row],[Female
Average Salary]]/BlueCollarEmployeesByOccupationalSeries[[#This Row],[Male
Average Salary]],3)</f>
        <v>0.95399999999999996</v>
      </c>
      <c r="K51" s="16">
        <f>ROUND(BlueCollarEmployeesByOccupationalSeries[[#This Row],[% 
of Total Pop]]*J51,7)</f>
        <v>5.1866299999999997E-2</v>
      </c>
    </row>
    <row r="52" spans="1:11" ht="15.6" x14ac:dyDescent="0.3">
      <c r="A52" s="6" t="s">
        <v>384</v>
      </c>
      <c r="B52" s="9">
        <f>BlueCollarEmployeesByOccupationalSeries[[#This Row],[Male Employees]]+BlueCollarEmployeesByOccupationalSeries[[#This Row],[Female Employees]]</f>
        <v>605</v>
      </c>
      <c r="C52" s="13">
        <f>BlueCollarEmployeesByOccupationalSeries[[#This Row],[Total Empl]]/$B$146</f>
        <v>3.6944985557869283E-3</v>
      </c>
      <c r="D52" s="9">
        <v>587</v>
      </c>
      <c r="E52" s="9">
        <v>18</v>
      </c>
      <c r="F52" s="11">
        <f>BlueCollarEmployeesByOccupationalSeries[[#This Row],[Female Employees]]/BlueCollarEmployeesByOccupationalSeries[[#This Row],[Total Empl]]</f>
        <v>2.9752066115702479E-2</v>
      </c>
      <c r="G52" s="15">
        <f>((BlueCollarEmployeesByOccupationalSeries[[#This Row],[Male Employees]]*BlueCollarEmployeesByOccupationalSeries[[#This Row],[Male
Average Salary]])+(E52*BlueCollarEmployeesByOccupationalSeries[[#This Row],[Female
Average Salary]]))/BlueCollarEmployeesByOccupationalSeries[[#This Row],[Total Empl]]</f>
        <v>53086.960330578804</v>
      </c>
      <c r="H52" s="15">
        <v>53146.158432709002</v>
      </c>
      <c r="I52" s="15">
        <v>51156.444444444001</v>
      </c>
      <c r="J52" s="11">
        <f>ROUND(BlueCollarEmployeesByOccupationalSeries[[#This Row],[Female
Average Salary]]/BlueCollarEmployeesByOccupationalSeries[[#This Row],[Male
Average Salary]],3)</f>
        <v>0.96299999999999997</v>
      </c>
      <c r="K52" s="16">
        <f>ROUND(BlueCollarEmployeesByOccupationalSeries[[#This Row],[% 
of Total Pop]]*J52,7)</f>
        <v>3.5577999999999999E-3</v>
      </c>
    </row>
    <row r="53" spans="1:11" ht="15.6" x14ac:dyDescent="0.3">
      <c r="A53" s="6" t="s">
        <v>385</v>
      </c>
      <c r="B53" s="9">
        <f>BlueCollarEmployeesByOccupationalSeries[[#This Row],[Male Employees]]+BlueCollarEmployeesByOccupationalSeries[[#This Row],[Female Employees]]</f>
        <v>264</v>
      </c>
      <c r="C53" s="13">
        <f>BlueCollarEmployeesByOccupationalSeries[[#This Row],[Total Empl]]/$B$146</f>
        <v>1.6121448243433868E-3</v>
      </c>
      <c r="D53" s="9">
        <v>262</v>
      </c>
      <c r="E53" s="9">
        <v>2</v>
      </c>
      <c r="F53" s="11">
        <f>BlueCollarEmployeesByOccupationalSeries[[#This Row],[Female Employees]]/BlueCollarEmployeesByOccupationalSeries[[#This Row],[Total Empl]]</f>
        <v>7.575757575757576E-3</v>
      </c>
      <c r="G53" s="15">
        <f>((BlueCollarEmployeesByOccupationalSeries[[#This Row],[Male Employees]]*BlueCollarEmployeesByOccupationalSeries[[#This Row],[Male
Average Salary]])+(E53*BlueCollarEmployeesByOccupationalSeries[[#This Row],[Female
Average Salary]]))/BlueCollarEmployeesByOccupationalSeries[[#This Row],[Total Empl]]</f>
        <v>56330.151515151047</v>
      </c>
      <c r="H53" s="15">
        <v>56345.625954198003</v>
      </c>
      <c r="I53" s="15">
        <v>54303</v>
      </c>
      <c r="J53" s="11">
        <f>ROUND(BlueCollarEmployeesByOccupationalSeries[[#This Row],[Female
Average Salary]]/BlueCollarEmployeesByOccupationalSeries[[#This Row],[Male
Average Salary]],3)</f>
        <v>0.96399999999999997</v>
      </c>
      <c r="K53" s="16">
        <f>ROUND(BlueCollarEmployeesByOccupationalSeries[[#This Row],[% 
of Total Pop]]*J53,7)</f>
        <v>1.5541000000000001E-3</v>
      </c>
    </row>
    <row r="54" spans="1:11" ht="15.6" x14ac:dyDescent="0.3">
      <c r="A54" s="6" t="s">
        <v>386</v>
      </c>
      <c r="B54" s="9">
        <f>BlueCollarEmployeesByOccupationalSeries[[#This Row],[Male Employees]]+BlueCollarEmployeesByOccupationalSeries[[#This Row],[Female Employees]]</f>
        <v>315</v>
      </c>
      <c r="C54" s="13">
        <f>BlueCollarEmployeesByOccupationalSeries[[#This Row],[Total Empl]]/$B$146</f>
        <v>1.9235818926824503E-3</v>
      </c>
      <c r="D54" s="9">
        <v>300</v>
      </c>
      <c r="E54" s="9">
        <v>15</v>
      </c>
      <c r="F54" s="11">
        <f>BlueCollarEmployeesByOccupationalSeries[[#This Row],[Female Employees]]/BlueCollarEmployeesByOccupationalSeries[[#This Row],[Total Empl]]</f>
        <v>4.7619047619047616E-2</v>
      </c>
      <c r="G54" s="15">
        <f>((BlueCollarEmployeesByOccupationalSeries[[#This Row],[Male Employees]]*BlueCollarEmployeesByOccupationalSeries[[#This Row],[Male
Average Salary]])+(E54*BlueCollarEmployeesByOccupationalSeries[[#This Row],[Female
Average Salary]]))/BlueCollarEmployeesByOccupationalSeries[[#This Row],[Total Empl]]</f>
        <v>62039.93015873048</v>
      </c>
      <c r="H54" s="15">
        <v>62283.456666667</v>
      </c>
      <c r="I54" s="15">
        <v>57169.4</v>
      </c>
      <c r="J54" s="11">
        <f>ROUND(BlueCollarEmployeesByOccupationalSeries[[#This Row],[Female
Average Salary]]/BlueCollarEmployeesByOccupationalSeries[[#This Row],[Male
Average Salary]],3)</f>
        <v>0.91800000000000004</v>
      </c>
      <c r="K54" s="16">
        <f>ROUND(BlueCollarEmployeesByOccupationalSeries[[#This Row],[% 
of Total Pop]]*J54,7)</f>
        <v>1.7658000000000001E-3</v>
      </c>
    </row>
    <row r="55" spans="1:11" ht="15.6" x14ac:dyDescent="0.3">
      <c r="A55" s="6" t="s">
        <v>387</v>
      </c>
      <c r="B55" s="9">
        <f>BlueCollarEmployeesByOccupationalSeries[[#This Row],[Male Employees]]+BlueCollarEmployeesByOccupationalSeries[[#This Row],[Female Employees]]</f>
        <v>382</v>
      </c>
      <c r="C55" s="13">
        <f>BlueCollarEmployeesByOccupationalSeries[[#This Row],[Total Empl]]/$B$146</f>
        <v>2.3327247079514158E-3</v>
      </c>
      <c r="D55" s="9">
        <v>317</v>
      </c>
      <c r="E55" s="9">
        <v>65</v>
      </c>
      <c r="F55" s="11">
        <f>BlueCollarEmployeesByOccupationalSeries[[#This Row],[Female Employees]]/BlueCollarEmployeesByOccupationalSeries[[#This Row],[Total Empl]]</f>
        <v>0.17015706806282724</v>
      </c>
      <c r="G55" s="15">
        <f>((BlueCollarEmployeesByOccupationalSeries[[#This Row],[Male Employees]]*BlueCollarEmployeesByOccupationalSeries[[#This Row],[Male
Average Salary]])+(E55*BlueCollarEmployeesByOccupationalSeries[[#This Row],[Female
Average Salary]]))/BlueCollarEmployeesByOccupationalSeries[[#This Row],[Total Empl]]</f>
        <v>67887.264397905441</v>
      </c>
      <c r="H55" s="15">
        <v>68225.511041008998</v>
      </c>
      <c r="I55" s="15">
        <v>66237.661538461994</v>
      </c>
      <c r="J55" s="11">
        <f>ROUND(BlueCollarEmployeesByOccupationalSeries[[#This Row],[Female
Average Salary]]/BlueCollarEmployeesByOccupationalSeries[[#This Row],[Male
Average Salary]],3)</f>
        <v>0.97099999999999997</v>
      </c>
      <c r="K55" s="16">
        <f>ROUND(BlueCollarEmployeesByOccupationalSeries[[#This Row],[% 
of Total Pop]]*J55,7)</f>
        <v>2.2650999999999999E-3</v>
      </c>
    </row>
    <row r="56" spans="1:11" ht="15.6" x14ac:dyDescent="0.3">
      <c r="A56" s="6" t="s">
        <v>388</v>
      </c>
      <c r="B56" s="9">
        <f>BlueCollarEmployeesByOccupationalSeries[[#This Row],[Male Employees]]+BlueCollarEmployeesByOccupationalSeries[[#This Row],[Female Employees]]</f>
        <v>139</v>
      </c>
      <c r="C56" s="13">
        <f>BlueCollarEmployeesByOccupationalSeries[[#This Row],[Total Empl]]/$B$146</f>
        <v>8.4881867645352567E-4</v>
      </c>
      <c r="D56" s="9">
        <v>96</v>
      </c>
      <c r="E56" s="9">
        <v>43</v>
      </c>
      <c r="F56" s="11">
        <f>BlueCollarEmployeesByOccupationalSeries[[#This Row],[Female Employees]]/BlueCollarEmployeesByOccupationalSeries[[#This Row],[Total Empl]]</f>
        <v>0.30935251798561153</v>
      </c>
      <c r="G56" s="15">
        <f>((BlueCollarEmployeesByOccupationalSeries[[#This Row],[Male Employees]]*BlueCollarEmployeesByOccupationalSeries[[#This Row],[Male
Average Salary]])+(E56*BlueCollarEmployeesByOccupationalSeries[[#This Row],[Female
Average Salary]]))/BlueCollarEmployeesByOccupationalSeries[[#This Row],[Total Empl]]</f>
        <v>63986.884892086033</v>
      </c>
      <c r="H56" s="15">
        <v>62881.427083333001</v>
      </c>
      <c r="I56" s="15">
        <v>66454.883720929996</v>
      </c>
      <c r="J56" s="11">
        <f>ROUND(BlueCollarEmployeesByOccupationalSeries[[#This Row],[Female
Average Salary]]/BlueCollarEmployeesByOccupationalSeries[[#This Row],[Male
Average Salary]],3)</f>
        <v>1.0569999999999999</v>
      </c>
      <c r="K56" s="16">
        <f>ROUND(BlueCollarEmployeesByOccupationalSeries[[#This Row],[% 
of Total Pop]]*J56,7)</f>
        <v>8.9720000000000002E-4</v>
      </c>
    </row>
    <row r="57" spans="1:11" ht="15.6" x14ac:dyDescent="0.3">
      <c r="A57" s="6" t="s">
        <v>389</v>
      </c>
      <c r="B57" s="9">
        <f>BlueCollarEmployeesByOccupationalSeries[[#This Row],[Male Employees]]+BlueCollarEmployeesByOccupationalSeries[[#This Row],[Female Employees]]</f>
        <v>145</v>
      </c>
      <c r="C57" s="13">
        <f>BlueCollarEmployeesByOccupationalSeries[[#This Row],[Total Empl]]/$B$146</f>
        <v>8.85458331552239E-4</v>
      </c>
      <c r="D57" s="9">
        <v>76</v>
      </c>
      <c r="E57" s="9">
        <v>69</v>
      </c>
      <c r="F57" s="11">
        <f>BlueCollarEmployeesByOccupationalSeries[[#This Row],[Female Employees]]/BlueCollarEmployeesByOccupationalSeries[[#This Row],[Total Empl]]</f>
        <v>0.47586206896551725</v>
      </c>
      <c r="G57" s="15">
        <f>((BlueCollarEmployeesByOccupationalSeries[[#This Row],[Male Employees]]*BlueCollarEmployeesByOccupationalSeries[[#This Row],[Male
Average Salary]])+(E57*BlueCollarEmployeesByOccupationalSeries[[#This Row],[Female
Average Salary]]))/BlueCollarEmployeesByOccupationalSeries[[#This Row],[Total Empl]]</f>
        <v>63279.862068965478</v>
      </c>
      <c r="H57" s="15">
        <v>63463.565789474</v>
      </c>
      <c r="I57" s="15">
        <v>63077.521739130003</v>
      </c>
      <c r="J57" s="11">
        <f>ROUND(BlueCollarEmployeesByOccupationalSeries[[#This Row],[Female
Average Salary]]/BlueCollarEmployeesByOccupationalSeries[[#This Row],[Male
Average Salary]],3)</f>
        <v>0.99399999999999999</v>
      </c>
      <c r="K57" s="16">
        <f>ROUND(BlueCollarEmployeesByOccupationalSeries[[#This Row],[% 
of Total Pop]]*J57,7)</f>
        <v>8.8009999999999998E-4</v>
      </c>
    </row>
    <row r="58" spans="1:11" ht="15.6" x14ac:dyDescent="0.3">
      <c r="A58" s="6" t="s">
        <v>390</v>
      </c>
      <c r="B58" s="9">
        <f>BlueCollarEmployeesByOccupationalSeries[[#This Row],[Male Employees]]+BlueCollarEmployeesByOccupationalSeries[[#This Row],[Female Employees]]</f>
        <v>441</v>
      </c>
      <c r="C58" s="13">
        <f>BlueCollarEmployeesByOccupationalSeries[[#This Row],[Total Empl]]/$B$146</f>
        <v>2.6930146497554301E-3</v>
      </c>
      <c r="D58" s="9">
        <v>414</v>
      </c>
      <c r="E58" s="9">
        <v>27</v>
      </c>
      <c r="F58" s="11">
        <f>BlueCollarEmployeesByOccupationalSeries[[#This Row],[Female Employees]]/BlueCollarEmployeesByOccupationalSeries[[#This Row],[Total Empl]]</f>
        <v>6.1224489795918366E-2</v>
      </c>
      <c r="G58" s="15">
        <f>((BlueCollarEmployeesByOccupationalSeries[[#This Row],[Male Employees]]*BlueCollarEmployeesByOccupationalSeries[[#This Row],[Male
Average Salary]])+(E58*BlueCollarEmployeesByOccupationalSeries[[#This Row],[Female
Average Salary]]))/BlueCollarEmployeesByOccupationalSeries[[#This Row],[Total Empl]]</f>
        <v>56820.346938775729</v>
      </c>
      <c r="H58" s="15">
        <v>56659.816425120996</v>
      </c>
      <c r="I58" s="15">
        <v>59281.814814814999</v>
      </c>
      <c r="J58" s="11">
        <f>ROUND(BlueCollarEmployeesByOccupationalSeries[[#This Row],[Female
Average Salary]]/BlueCollarEmployeesByOccupationalSeries[[#This Row],[Male
Average Salary]],3)</f>
        <v>1.046</v>
      </c>
      <c r="K58" s="16">
        <f>ROUND(BlueCollarEmployeesByOccupationalSeries[[#This Row],[% 
of Total Pop]]*J58,7)</f>
        <v>2.8168999999999998E-3</v>
      </c>
    </row>
    <row r="59" spans="1:11" ht="15.6" x14ac:dyDescent="0.3">
      <c r="A59" s="6" t="s">
        <v>391</v>
      </c>
      <c r="B59" s="9">
        <f>BlueCollarEmployeesByOccupationalSeries[[#This Row],[Male Employees]]+BlueCollarEmployeesByOccupationalSeries[[#This Row],[Female Employees]]</f>
        <v>265</v>
      </c>
      <c r="C59" s="13">
        <f>BlueCollarEmployeesByOccupationalSeries[[#This Row],[Total Empl]]/$B$146</f>
        <v>1.6182514335265057E-3</v>
      </c>
      <c r="D59" s="9">
        <v>258</v>
      </c>
      <c r="E59" s="9">
        <v>7</v>
      </c>
      <c r="F59" s="11">
        <f>BlueCollarEmployeesByOccupationalSeries[[#This Row],[Female Employees]]/BlueCollarEmployeesByOccupationalSeries[[#This Row],[Total Empl]]</f>
        <v>2.6415094339622643E-2</v>
      </c>
      <c r="G59" s="15">
        <f>((BlueCollarEmployeesByOccupationalSeries[[#This Row],[Male Employees]]*BlueCollarEmployeesByOccupationalSeries[[#This Row],[Male
Average Salary]])+(E59*BlueCollarEmployeesByOccupationalSeries[[#This Row],[Female
Average Salary]]))/BlueCollarEmployeesByOccupationalSeries[[#This Row],[Total Empl]]</f>
        <v>64512.37735849023</v>
      </c>
      <c r="H59" s="15">
        <v>64420.829457364001</v>
      </c>
      <c r="I59" s="15">
        <v>67886.571428570998</v>
      </c>
      <c r="J59" s="11">
        <f>ROUND(BlueCollarEmployeesByOccupationalSeries[[#This Row],[Female
Average Salary]]/BlueCollarEmployeesByOccupationalSeries[[#This Row],[Male
Average Salary]],3)</f>
        <v>1.054</v>
      </c>
      <c r="K59" s="16">
        <f>ROUND(BlueCollarEmployeesByOccupationalSeries[[#This Row],[% 
of Total Pop]]*J59,7)</f>
        <v>1.7056E-3</v>
      </c>
    </row>
    <row r="60" spans="1:11" ht="15.6" x14ac:dyDescent="0.3">
      <c r="A60" s="6" t="s">
        <v>392</v>
      </c>
      <c r="B60" s="9">
        <f>BlueCollarEmployeesByOccupationalSeries[[#This Row],[Male Employees]]+BlueCollarEmployeesByOccupationalSeries[[#This Row],[Female Employees]]</f>
        <v>291</v>
      </c>
      <c r="C60" s="13">
        <f>BlueCollarEmployeesByOccupationalSeries[[#This Row],[Total Empl]]/$B$146</f>
        <v>1.777023272287597E-3</v>
      </c>
      <c r="D60" s="9">
        <v>183</v>
      </c>
      <c r="E60" s="9">
        <v>108</v>
      </c>
      <c r="F60" s="11">
        <f>BlueCollarEmployeesByOccupationalSeries[[#This Row],[Female Employees]]/BlueCollarEmployeesByOccupationalSeries[[#This Row],[Total Empl]]</f>
        <v>0.37113402061855671</v>
      </c>
      <c r="G60" s="15">
        <f>((BlueCollarEmployeesByOccupationalSeries[[#This Row],[Male Employees]]*BlueCollarEmployeesByOccupationalSeries[[#This Row],[Male
Average Salary]])+(E60*BlueCollarEmployeesByOccupationalSeries[[#This Row],[Female
Average Salary]]))/BlueCollarEmployeesByOccupationalSeries[[#This Row],[Total Empl]]</f>
        <v>49625.907216495048</v>
      </c>
      <c r="H60" s="15">
        <v>50051.672131148</v>
      </c>
      <c r="I60" s="15">
        <v>48904.472222222001</v>
      </c>
      <c r="J60" s="11">
        <f>ROUND(BlueCollarEmployeesByOccupationalSeries[[#This Row],[Female
Average Salary]]/BlueCollarEmployeesByOccupationalSeries[[#This Row],[Male
Average Salary]],3)</f>
        <v>0.97699999999999998</v>
      </c>
      <c r="K60" s="16">
        <f>ROUND(BlueCollarEmployeesByOccupationalSeries[[#This Row],[% 
of Total Pop]]*J60,7)</f>
        <v>1.7362E-3</v>
      </c>
    </row>
    <row r="61" spans="1:11" ht="15.6" x14ac:dyDescent="0.3">
      <c r="A61" s="6" t="s">
        <v>393</v>
      </c>
      <c r="B61" s="9">
        <f>BlueCollarEmployeesByOccupationalSeries[[#This Row],[Male Employees]]+BlueCollarEmployeesByOccupationalSeries[[#This Row],[Female Employees]]</f>
        <v>1857</v>
      </c>
      <c r="C61" s="13">
        <f>BlueCollarEmployeesByOccupationalSeries[[#This Row],[Total Empl]]/$B$146</f>
        <v>1.1339973253051777E-2</v>
      </c>
      <c r="D61" s="9">
        <v>1744</v>
      </c>
      <c r="E61" s="9">
        <v>113</v>
      </c>
      <c r="F61" s="11">
        <f>BlueCollarEmployeesByOccupationalSeries[[#This Row],[Female Employees]]/BlueCollarEmployeesByOccupationalSeries[[#This Row],[Total Empl]]</f>
        <v>6.0850834679590737E-2</v>
      </c>
      <c r="G61" s="15">
        <f>((BlueCollarEmployeesByOccupationalSeries[[#This Row],[Male Employees]]*BlueCollarEmployeesByOccupationalSeries[[#This Row],[Male
Average Salary]])+(E61*BlueCollarEmployeesByOccupationalSeries[[#This Row],[Female
Average Salary]]))/BlueCollarEmployeesByOccupationalSeries[[#This Row],[Total Empl]]</f>
        <v>66712.526655896771</v>
      </c>
      <c r="H61" s="15">
        <v>66968.024082568998</v>
      </c>
      <c r="I61" s="15">
        <v>62769.274336283001</v>
      </c>
      <c r="J61" s="11">
        <f>ROUND(BlueCollarEmployeesByOccupationalSeries[[#This Row],[Female
Average Salary]]/BlueCollarEmployeesByOccupationalSeries[[#This Row],[Male
Average Salary]],3)</f>
        <v>0.93700000000000006</v>
      </c>
      <c r="K61" s="16">
        <f>ROUND(BlueCollarEmployeesByOccupationalSeries[[#This Row],[% 
of Total Pop]]*J61,7)</f>
        <v>1.0625600000000001E-2</v>
      </c>
    </row>
    <row r="62" spans="1:11" ht="15.6" x14ac:dyDescent="0.3">
      <c r="A62" s="6" t="s">
        <v>394</v>
      </c>
      <c r="B62" s="9">
        <f>BlueCollarEmployeesByOccupationalSeries[[#This Row],[Male Employees]]+BlueCollarEmployeesByOccupationalSeries[[#This Row],[Female Employees]]</f>
        <v>657</v>
      </c>
      <c r="C62" s="13">
        <f>BlueCollarEmployeesByOccupationalSeries[[#This Row],[Total Empl]]/$B$146</f>
        <v>4.0120422333091103E-3</v>
      </c>
      <c r="D62" s="9">
        <v>635</v>
      </c>
      <c r="E62" s="9">
        <v>22</v>
      </c>
      <c r="F62" s="11">
        <f>BlueCollarEmployeesByOccupationalSeries[[#This Row],[Female Employees]]/BlueCollarEmployeesByOccupationalSeries[[#This Row],[Total Empl]]</f>
        <v>3.3485540334855401E-2</v>
      </c>
      <c r="G62" s="15">
        <f>((BlueCollarEmployeesByOccupationalSeries[[#This Row],[Male Employees]]*BlueCollarEmployeesByOccupationalSeries[[#This Row],[Male
Average Salary]])+(E62*BlueCollarEmployeesByOccupationalSeries[[#This Row],[Female
Average Salary]]))/BlueCollarEmployeesByOccupationalSeries[[#This Row],[Total Empl]]</f>
        <v>63654.295281583021</v>
      </c>
      <c r="H62" s="15">
        <v>63958.251968504002</v>
      </c>
      <c r="I62" s="15">
        <v>54881</v>
      </c>
      <c r="J62" s="11">
        <f>ROUND(BlueCollarEmployeesByOccupationalSeries[[#This Row],[Female
Average Salary]]/BlueCollarEmployeesByOccupationalSeries[[#This Row],[Male
Average Salary]],3)</f>
        <v>0.85799999999999998</v>
      </c>
      <c r="K62" s="16">
        <f>ROUND(BlueCollarEmployeesByOccupationalSeries[[#This Row],[% 
of Total Pop]]*J62,7)</f>
        <v>3.4423000000000001E-3</v>
      </c>
    </row>
    <row r="63" spans="1:11" ht="15.6" x14ac:dyDescent="0.3">
      <c r="A63" s="6" t="s">
        <v>395</v>
      </c>
      <c r="B63" s="9">
        <f>BlueCollarEmployeesByOccupationalSeries[[#This Row],[Male Employees]]+BlueCollarEmployeesByOccupationalSeries[[#This Row],[Female Employees]]</f>
        <v>854</v>
      </c>
      <c r="C63" s="13">
        <f>BlueCollarEmployeesByOccupationalSeries[[#This Row],[Total Empl]]/$B$146</f>
        <v>5.2150442423835319E-3</v>
      </c>
      <c r="D63" s="9">
        <v>826</v>
      </c>
      <c r="E63" s="9">
        <v>28</v>
      </c>
      <c r="F63" s="11">
        <f>BlueCollarEmployeesByOccupationalSeries[[#This Row],[Female Employees]]/BlueCollarEmployeesByOccupationalSeries[[#This Row],[Total Empl]]</f>
        <v>3.2786885245901641E-2</v>
      </c>
      <c r="G63" s="15">
        <f>((BlueCollarEmployeesByOccupationalSeries[[#This Row],[Male Employees]]*BlueCollarEmployeesByOccupationalSeries[[#This Row],[Male
Average Salary]])+(E63*BlueCollarEmployeesByOccupationalSeries[[#This Row],[Female
Average Salary]]))/BlueCollarEmployeesByOccupationalSeries[[#This Row],[Total Empl]]</f>
        <v>74922.949648712005</v>
      </c>
      <c r="H63" s="15">
        <v>74675.676755448003</v>
      </c>
      <c r="I63" s="15">
        <v>82217.5</v>
      </c>
      <c r="J63" s="11">
        <f>ROUND(BlueCollarEmployeesByOccupationalSeries[[#This Row],[Female
Average Salary]]/BlueCollarEmployeesByOccupationalSeries[[#This Row],[Male
Average Salary]],3)</f>
        <v>1.101</v>
      </c>
      <c r="K63" s="16">
        <f>ROUND(BlueCollarEmployeesByOccupationalSeries[[#This Row],[% 
of Total Pop]]*J63,7)</f>
        <v>5.7418E-3</v>
      </c>
    </row>
    <row r="64" spans="1:11" ht="15.6" x14ac:dyDescent="0.3">
      <c r="A64" s="6" t="s">
        <v>396</v>
      </c>
      <c r="B64" s="9">
        <f>BlueCollarEmployeesByOccupationalSeries[[#This Row],[Male Employees]]+BlueCollarEmployeesByOccupationalSeries[[#This Row],[Female Employees]]</f>
        <v>2331</v>
      </c>
      <c r="C64" s="13">
        <f>BlueCollarEmployeesByOccupationalSeries[[#This Row],[Total Empl]]/$B$146</f>
        <v>1.4234506005850132E-2</v>
      </c>
      <c r="D64" s="9">
        <v>2288</v>
      </c>
      <c r="E64" s="9">
        <v>43</v>
      </c>
      <c r="F64" s="11">
        <f>BlueCollarEmployeesByOccupationalSeries[[#This Row],[Female Employees]]/BlueCollarEmployeesByOccupationalSeries[[#This Row],[Total Empl]]</f>
        <v>1.8447018447018446E-2</v>
      </c>
      <c r="G64" s="15">
        <f>((BlueCollarEmployeesByOccupationalSeries[[#This Row],[Male Employees]]*BlueCollarEmployeesByOccupationalSeries[[#This Row],[Male
Average Salary]])+(E64*BlueCollarEmployeesByOccupationalSeries[[#This Row],[Female
Average Salary]]))/BlueCollarEmployeesByOccupationalSeries[[#This Row],[Total Empl]]</f>
        <v>65944.226083225891</v>
      </c>
      <c r="H64" s="15">
        <v>66092.429195803998</v>
      </c>
      <c r="I64" s="15">
        <v>58058.441860464998</v>
      </c>
      <c r="J64" s="11">
        <f>ROUND(BlueCollarEmployeesByOccupationalSeries[[#This Row],[Female
Average Salary]]/BlueCollarEmployeesByOccupationalSeries[[#This Row],[Male
Average Salary]],3)</f>
        <v>0.878</v>
      </c>
      <c r="K64" s="16">
        <f>ROUND(BlueCollarEmployeesByOccupationalSeries[[#This Row],[% 
of Total Pop]]*J64,7)</f>
        <v>1.2497899999999999E-2</v>
      </c>
    </row>
    <row r="65" spans="1:11" ht="15.6" x14ac:dyDescent="0.3">
      <c r="A65" s="6" t="s">
        <v>474</v>
      </c>
      <c r="B65" s="9">
        <f>BlueCollarEmployeesByOccupationalSeries[[#This Row],[Male Employees]]+BlueCollarEmployeesByOccupationalSeries[[#This Row],[Female Employees]]</f>
        <v>234</v>
      </c>
      <c r="C65" s="13">
        <f>BlueCollarEmployeesByOccupationalSeries[[#This Row],[Total Empl]]/$B$146</f>
        <v>1.4289465488498201E-3</v>
      </c>
      <c r="D65" s="9">
        <v>233</v>
      </c>
      <c r="E65" s="9">
        <v>1</v>
      </c>
      <c r="F65" s="11">
        <f>BlueCollarEmployeesByOccupationalSeries[[#This Row],[Female Employees]]/BlueCollarEmployeesByOccupationalSeries[[#This Row],[Total Empl]]</f>
        <v>4.2735042735042739E-3</v>
      </c>
      <c r="G65" s="15">
        <f>((BlueCollarEmployeesByOccupationalSeries[[#This Row],[Male Employees]]*BlueCollarEmployeesByOccupationalSeries[[#This Row],[Male
Average Salary]])+(E65*BlueCollarEmployeesByOccupationalSeries[[#This Row],[Female
Average Salary]]))/BlueCollarEmployeesByOccupationalSeries[[#This Row],[Total Empl]]</f>
        <v>66013.67094017053</v>
      </c>
      <c r="H65" s="15">
        <v>66031.055793991007</v>
      </c>
      <c r="I65" s="15">
        <v>61963</v>
      </c>
      <c r="J65" s="11">
        <f>ROUND(BlueCollarEmployeesByOccupationalSeries[[#This Row],[Female
Average Salary]]/BlueCollarEmployeesByOccupationalSeries[[#This Row],[Male
Average Salary]],3)</f>
        <v>0.93799999999999994</v>
      </c>
      <c r="K65" s="16">
        <f>ROUND(BlueCollarEmployeesByOccupationalSeries[[#This Row],[% 
of Total Pop]]*J65,7)</f>
        <v>1.3404000000000001E-3</v>
      </c>
    </row>
    <row r="66" spans="1:11" ht="15.6" x14ac:dyDescent="0.3">
      <c r="A66" s="6" t="s">
        <v>397</v>
      </c>
      <c r="B66" s="9">
        <f>BlueCollarEmployeesByOccupationalSeries[[#This Row],[Male Employees]]+BlueCollarEmployeesByOccupationalSeries[[#This Row],[Female Employees]]</f>
        <v>437</v>
      </c>
      <c r="C66" s="13">
        <f>BlueCollarEmployeesByOccupationalSeries[[#This Row],[Total Empl]]/$B$146</f>
        <v>2.6685882130229547E-3</v>
      </c>
      <c r="D66" s="9">
        <v>428</v>
      </c>
      <c r="E66" s="9">
        <v>9</v>
      </c>
      <c r="F66" s="11">
        <f>BlueCollarEmployeesByOccupationalSeries[[#This Row],[Female Employees]]/BlueCollarEmployeesByOccupationalSeries[[#This Row],[Total Empl]]</f>
        <v>2.0594965675057208E-2</v>
      </c>
      <c r="G66" s="15">
        <f>((BlueCollarEmployeesByOccupationalSeries[[#This Row],[Male Employees]]*BlueCollarEmployeesByOccupationalSeries[[#This Row],[Male
Average Salary]])+(E66*BlueCollarEmployeesByOccupationalSeries[[#This Row],[Female
Average Salary]]))/BlueCollarEmployeesByOccupationalSeries[[#This Row],[Total Empl]]</f>
        <v>72551.686498856114</v>
      </c>
      <c r="H66" s="15">
        <v>72472.373831776</v>
      </c>
      <c r="I66" s="15">
        <v>76323.444444444001</v>
      </c>
      <c r="J66" s="11">
        <f>ROUND(BlueCollarEmployeesByOccupationalSeries[[#This Row],[Female
Average Salary]]/BlueCollarEmployeesByOccupationalSeries[[#This Row],[Male
Average Salary]],3)</f>
        <v>1.0529999999999999</v>
      </c>
      <c r="K66" s="16">
        <f>ROUND(BlueCollarEmployeesByOccupationalSeries[[#This Row],[% 
of Total Pop]]*J66,7)</f>
        <v>2.81E-3</v>
      </c>
    </row>
    <row r="67" spans="1:11" ht="15.6" x14ac:dyDescent="0.3">
      <c r="A67" s="6" t="s">
        <v>398</v>
      </c>
      <c r="B67" s="9">
        <f>BlueCollarEmployeesByOccupationalSeries[[#This Row],[Male Employees]]+BlueCollarEmployeesByOccupationalSeries[[#This Row],[Female Employees]]</f>
        <v>2908</v>
      </c>
      <c r="C67" s="13">
        <f>BlueCollarEmployeesByOccupationalSeries[[#This Row],[Total Empl]]/$B$146</f>
        <v>1.7758019504509732E-2</v>
      </c>
      <c r="D67" s="9">
        <v>2591</v>
      </c>
      <c r="E67" s="9">
        <v>317</v>
      </c>
      <c r="F67" s="11">
        <f>BlueCollarEmployeesByOccupationalSeries[[#This Row],[Female Employees]]/BlueCollarEmployeesByOccupationalSeries[[#This Row],[Total Empl]]</f>
        <v>0.10900962861072902</v>
      </c>
      <c r="G67" s="15">
        <f>((BlueCollarEmployeesByOccupationalSeries[[#This Row],[Male Employees]]*BlueCollarEmployeesByOccupationalSeries[[#This Row],[Male
Average Salary]])+(E67*BlueCollarEmployeesByOccupationalSeries[[#This Row],[Female
Average Salary]]))/BlueCollarEmployeesByOccupationalSeries[[#This Row],[Total Empl]]</f>
        <v>67046.003782668413</v>
      </c>
      <c r="H67" s="15">
        <v>67667.176379776007</v>
      </c>
      <c r="I67" s="15">
        <v>61968.848580441998</v>
      </c>
      <c r="J67" s="11">
        <f>ROUND(BlueCollarEmployeesByOccupationalSeries[[#This Row],[Female
Average Salary]]/BlueCollarEmployeesByOccupationalSeries[[#This Row],[Male
Average Salary]],3)</f>
        <v>0.91600000000000004</v>
      </c>
      <c r="K67" s="16">
        <f>ROUND(BlueCollarEmployeesByOccupationalSeries[[#This Row],[% 
of Total Pop]]*J67,7)</f>
        <v>1.6266300000000001E-2</v>
      </c>
    </row>
    <row r="68" spans="1:11" ht="15.6" x14ac:dyDescent="0.3">
      <c r="A68" s="6" t="s">
        <v>399</v>
      </c>
      <c r="B68" s="9">
        <f>BlueCollarEmployeesByOccupationalSeries[[#This Row],[Male Employees]]+BlueCollarEmployeesByOccupationalSeries[[#This Row],[Female Employees]]</f>
        <v>613</v>
      </c>
      <c r="C68" s="13">
        <f>BlueCollarEmployeesByOccupationalSeries[[#This Row],[Total Empl]]/$B$146</f>
        <v>3.7433514292518795E-3</v>
      </c>
      <c r="D68" s="9">
        <v>582</v>
      </c>
      <c r="E68" s="9">
        <v>31</v>
      </c>
      <c r="F68" s="11">
        <f>BlueCollarEmployeesByOccupationalSeries[[#This Row],[Female Employees]]/BlueCollarEmployeesByOccupationalSeries[[#This Row],[Total Empl]]</f>
        <v>5.0570962479608482E-2</v>
      </c>
      <c r="G68" s="15">
        <f>((BlueCollarEmployeesByOccupationalSeries[[#This Row],[Male Employees]]*BlueCollarEmployeesByOccupationalSeries[[#This Row],[Male
Average Salary]])+(E68*BlueCollarEmployeesByOccupationalSeries[[#This Row],[Female
Average Salary]]))/BlueCollarEmployeesByOccupationalSeries[[#This Row],[Total Empl]]</f>
        <v>66440.156606851262</v>
      </c>
      <c r="H68" s="15">
        <v>66771.420962199001</v>
      </c>
      <c r="I68" s="15">
        <v>60220.935483870999</v>
      </c>
      <c r="J68" s="11">
        <f>ROUND(BlueCollarEmployeesByOccupationalSeries[[#This Row],[Female
Average Salary]]/BlueCollarEmployeesByOccupationalSeries[[#This Row],[Male
Average Salary]],3)</f>
        <v>0.90200000000000002</v>
      </c>
      <c r="K68" s="16">
        <f>ROUND(BlueCollarEmployeesByOccupationalSeries[[#This Row],[% 
of Total Pop]]*J68,7)</f>
        <v>3.3765000000000002E-3</v>
      </c>
    </row>
    <row r="69" spans="1:11" ht="15.6" x14ac:dyDescent="0.3">
      <c r="A69" s="6" t="s">
        <v>400</v>
      </c>
      <c r="B69" s="9">
        <f>BlueCollarEmployeesByOccupationalSeries[[#This Row],[Male Employees]]+BlueCollarEmployeesByOccupationalSeries[[#This Row],[Female Employees]]</f>
        <v>1127</v>
      </c>
      <c r="C69" s="13">
        <f>BlueCollarEmployeesByOccupationalSeries[[#This Row],[Total Empl]]/$B$146</f>
        <v>6.8821485493749885E-3</v>
      </c>
      <c r="D69" s="9">
        <v>1108</v>
      </c>
      <c r="E69" s="9">
        <v>19</v>
      </c>
      <c r="F69" s="11">
        <f>BlueCollarEmployeesByOccupationalSeries[[#This Row],[Female Employees]]/BlueCollarEmployeesByOccupationalSeries[[#This Row],[Total Empl]]</f>
        <v>1.6858917480035492E-2</v>
      </c>
      <c r="G69" s="15">
        <f>((BlueCollarEmployeesByOccupationalSeries[[#This Row],[Male Employees]]*BlueCollarEmployeesByOccupationalSeries[[#This Row],[Male
Average Salary]])+(E69*BlueCollarEmployeesByOccupationalSeries[[#This Row],[Female
Average Salary]]))/BlueCollarEmployeesByOccupationalSeries[[#This Row],[Total Empl]]</f>
        <v>87270.422360248253</v>
      </c>
      <c r="H69" s="15">
        <v>87454.847472923997</v>
      </c>
      <c r="I69" s="15">
        <v>76515.526315789</v>
      </c>
      <c r="J69" s="11">
        <f>ROUND(BlueCollarEmployeesByOccupationalSeries[[#This Row],[Female
Average Salary]]/BlueCollarEmployeesByOccupationalSeries[[#This Row],[Male
Average Salary]],3)</f>
        <v>0.875</v>
      </c>
      <c r="K69" s="16">
        <f>ROUND(BlueCollarEmployeesByOccupationalSeries[[#This Row],[% 
of Total Pop]]*J69,7)</f>
        <v>6.0219000000000002E-3</v>
      </c>
    </row>
    <row r="70" spans="1:11" ht="15.6" x14ac:dyDescent="0.3">
      <c r="A70" s="6" t="s">
        <v>401</v>
      </c>
      <c r="B70" s="9">
        <f>BlueCollarEmployeesByOccupationalSeries[[#This Row],[Male Employees]]+BlueCollarEmployeesByOccupationalSeries[[#This Row],[Female Employees]]</f>
        <v>1547</v>
      </c>
      <c r="C70" s="13">
        <f>BlueCollarEmployeesByOccupationalSeries[[#This Row],[Total Empl]]/$B$146</f>
        <v>9.446924406284923E-3</v>
      </c>
      <c r="D70" s="9">
        <v>1497</v>
      </c>
      <c r="E70" s="9">
        <v>50</v>
      </c>
      <c r="F70" s="11">
        <f>BlueCollarEmployeesByOccupationalSeries[[#This Row],[Female Employees]]/BlueCollarEmployeesByOccupationalSeries[[#This Row],[Total Empl]]</f>
        <v>3.2320620555914677E-2</v>
      </c>
      <c r="G70" s="15">
        <f>((BlueCollarEmployeesByOccupationalSeries[[#This Row],[Male Employees]]*BlueCollarEmployeesByOccupationalSeries[[#This Row],[Male
Average Salary]])+(E70*BlueCollarEmployeesByOccupationalSeries[[#This Row],[Female
Average Salary]]))/BlueCollarEmployeesByOccupationalSeries[[#This Row],[Total Empl]]</f>
        <v>71084.445378150878</v>
      </c>
      <c r="H70" s="15">
        <v>71148.300601202005</v>
      </c>
      <c r="I70" s="15">
        <v>69172.62</v>
      </c>
      <c r="J70" s="11">
        <f>ROUND(BlueCollarEmployeesByOccupationalSeries[[#This Row],[Female
Average Salary]]/BlueCollarEmployeesByOccupationalSeries[[#This Row],[Male
Average Salary]],3)</f>
        <v>0.97199999999999998</v>
      </c>
      <c r="K70" s="16">
        <f>ROUND(BlueCollarEmployeesByOccupationalSeries[[#This Row],[% 
of Total Pop]]*J70,7)</f>
        <v>9.1824000000000003E-3</v>
      </c>
    </row>
    <row r="71" spans="1:11" ht="15.6" x14ac:dyDescent="0.3">
      <c r="A71" s="6" t="s">
        <v>402</v>
      </c>
      <c r="B71" s="9">
        <f>BlueCollarEmployeesByOccupationalSeries[[#This Row],[Male Employees]]+BlueCollarEmployeesByOccupationalSeries[[#This Row],[Female Employees]]</f>
        <v>197</v>
      </c>
      <c r="C71" s="13">
        <f>BlueCollarEmployeesByOccupationalSeries[[#This Row],[Total Empl]]/$B$146</f>
        <v>1.2030020090744212E-3</v>
      </c>
      <c r="D71" s="9">
        <v>188</v>
      </c>
      <c r="E71" s="9">
        <v>9</v>
      </c>
      <c r="F71" s="11">
        <f>BlueCollarEmployeesByOccupationalSeries[[#This Row],[Female Employees]]/BlueCollarEmployeesByOccupationalSeries[[#This Row],[Total Empl]]</f>
        <v>4.5685279187817257E-2</v>
      </c>
      <c r="G71" s="15">
        <f>((BlueCollarEmployeesByOccupationalSeries[[#This Row],[Male Employees]]*BlueCollarEmployeesByOccupationalSeries[[#This Row],[Male
Average Salary]])+(E71*BlueCollarEmployeesByOccupationalSeries[[#This Row],[Female
Average Salary]]))/BlueCollarEmployeesByOccupationalSeries[[#This Row],[Total Empl]]</f>
        <v>70454.898477157723</v>
      </c>
      <c r="H71" s="15">
        <v>70733.117021276994</v>
      </c>
      <c r="I71" s="15">
        <v>64643.222222222001</v>
      </c>
      <c r="J71" s="11">
        <f>ROUND(BlueCollarEmployeesByOccupationalSeries[[#This Row],[Female
Average Salary]]/BlueCollarEmployeesByOccupationalSeries[[#This Row],[Male
Average Salary]],3)</f>
        <v>0.91400000000000003</v>
      </c>
      <c r="K71" s="16">
        <f>ROUND(BlueCollarEmployeesByOccupationalSeries[[#This Row],[% 
of Total Pop]]*J71,7)</f>
        <v>1.0995E-3</v>
      </c>
    </row>
    <row r="72" spans="1:11" ht="15.6" x14ac:dyDescent="0.3">
      <c r="A72" s="6" t="s">
        <v>403</v>
      </c>
      <c r="B72" s="9">
        <f>BlueCollarEmployeesByOccupationalSeries[[#This Row],[Male Employees]]+BlueCollarEmployeesByOccupationalSeries[[#This Row],[Female Employees]]</f>
        <v>846</v>
      </c>
      <c r="C72" s="13">
        <f>BlueCollarEmployeesByOccupationalSeries[[#This Row],[Total Empl]]/$B$146</f>
        <v>5.1661913689185802E-3</v>
      </c>
      <c r="D72" s="9">
        <v>832</v>
      </c>
      <c r="E72" s="9">
        <v>14</v>
      </c>
      <c r="F72" s="11">
        <f>BlueCollarEmployeesByOccupationalSeries[[#This Row],[Female Employees]]/BlueCollarEmployeesByOccupationalSeries[[#This Row],[Total Empl]]</f>
        <v>1.6548463356973995E-2</v>
      </c>
      <c r="G72" s="15">
        <f>((BlueCollarEmployeesByOccupationalSeries[[#This Row],[Male Employees]]*BlueCollarEmployeesByOccupationalSeries[[#This Row],[Male
Average Salary]])+(E72*BlueCollarEmployeesByOccupationalSeries[[#This Row],[Female
Average Salary]]))/BlueCollarEmployeesByOccupationalSeries[[#This Row],[Total Empl]]</f>
        <v>66671.464539006658</v>
      </c>
      <c r="H72" s="15">
        <v>66762.288461538003</v>
      </c>
      <c r="I72" s="15">
        <v>61273.928571429002</v>
      </c>
      <c r="J72" s="11">
        <f>ROUND(BlueCollarEmployeesByOccupationalSeries[[#This Row],[Female
Average Salary]]/BlueCollarEmployeesByOccupationalSeries[[#This Row],[Male
Average Salary]],3)</f>
        <v>0.91800000000000004</v>
      </c>
      <c r="K72" s="16">
        <f>ROUND(BlueCollarEmployeesByOccupationalSeries[[#This Row],[% 
of Total Pop]]*J72,7)</f>
        <v>4.7425999999999996E-3</v>
      </c>
    </row>
    <row r="73" spans="1:11" ht="15.6" x14ac:dyDescent="0.3">
      <c r="A73" s="6" t="s">
        <v>404</v>
      </c>
      <c r="B73" s="9">
        <f>BlueCollarEmployeesByOccupationalSeries[[#This Row],[Male Employees]]+BlueCollarEmployeesByOccupationalSeries[[#This Row],[Female Employees]]</f>
        <v>369</v>
      </c>
      <c r="C73" s="13">
        <f>BlueCollarEmployeesByOccupationalSeries[[#This Row],[Total Empl]]/$B$146</f>
        <v>2.2533387885708702E-3</v>
      </c>
      <c r="D73" s="9">
        <v>358</v>
      </c>
      <c r="E73" s="9">
        <v>11</v>
      </c>
      <c r="F73" s="11">
        <f>BlueCollarEmployeesByOccupationalSeries[[#This Row],[Female Employees]]/BlueCollarEmployeesByOccupationalSeries[[#This Row],[Total Empl]]</f>
        <v>2.9810298102981029E-2</v>
      </c>
      <c r="G73" s="15">
        <f>((BlueCollarEmployeesByOccupationalSeries[[#This Row],[Male Employees]]*BlueCollarEmployeesByOccupationalSeries[[#This Row],[Male
Average Salary]])+(E73*BlueCollarEmployeesByOccupationalSeries[[#This Row],[Female
Average Salary]]))/BlueCollarEmployeesByOccupationalSeries[[#This Row],[Total Empl]]</f>
        <v>65741.040650406154</v>
      </c>
      <c r="H73" s="15">
        <v>65724.167597765001</v>
      </c>
      <c r="I73" s="15">
        <v>66290.181818181998</v>
      </c>
      <c r="J73" s="11">
        <f>ROUND(BlueCollarEmployeesByOccupationalSeries[[#This Row],[Female
Average Salary]]/BlueCollarEmployeesByOccupationalSeries[[#This Row],[Male
Average Salary]],3)</f>
        <v>1.0089999999999999</v>
      </c>
      <c r="K73" s="16">
        <f>ROUND(BlueCollarEmployeesByOccupationalSeries[[#This Row],[% 
of Total Pop]]*J73,7)</f>
        <v>2.2736000000000002E-3</v>
      </c>
    </row>
    <row r="74" spans="1:11" ht="15.6" x14ac:dyDescent="0.3">
      <c r="A74" s="6" t="s">
        <v>405</v>
      </c>
      <c r="B74" s="9">
        <f>BlueCollarEmployeesByOccupationalSeries[[#This Row],[Male Employees]]+BlueCollarEmployeesByOccupationalSeries[[#This Row],[Female Employees]]</f>
        <v>703</v>
      </c>
      <c r="C74" s="13">
        <f>BlueCollarEmployeesByOccupationalSeries[[#This Row],[Total Empl]]/$B$146</f>
        <v>4.292946255732579E-3</v>
      </c>
      <c r="D74" s="9">
        <v>676</v>
      </c>
      <c r="E74" s="9">
        <v>27</v>
      </c>
      <c r="F74" s="11">
        <f>BlueCollarEmployeesByOccupationalSeries[[#This Row],[Female Employees]]/BlueCollarEmployeesByOccupationalSeries[[#This Row],[Total Empl]]</f>
        <v>3.8406827880512091E-2</v>
      </c>
      <c r="G74" s="15">
        <f>((BlueCollarEmployeesByOccupationalSeries[[#This Row],[Male Employees]]*BlueCollarEmployeesByOccupationalSeries[[#This Row],[Male
Average Salary]])+(E74*BlueCollarEmployeesByOccupationalSeries[[#This Row],[Female
Average Salary]]))/BlueCollarEmployeesByOccupationalSeries[[#This Row],[Total Empl]]</f>
        <v>115868.65149359865</v>
      </c>
      <c r="H74" s="15">
        <v>115912.943786982</v>
      </c>
      <c r="I74" s="15">
        <v>114759.703703704</v>
      </c>
      <c r="J74" s="11">
        <f>ROUND(BlueCollarEmployeesByOccupationalSeries[[#This Row],[Female
Average Salary]]/BlueCollarEmployeesByOccupationalSeries[[#This Row],[Male
Average Salary]],3)</f>
        <v>0.99</v>
      </c>
      <c r="K74" s="16">
        <f>ROUND(BlueCollarEmployeesByOccupationalSeries[[#This Row],[% 
of Total Pop]]*J74,7)</f>
        <v>4.2500000000000003E-3</v>
      </c>
    </row>
    <row r="75" spans="1:11" ht="15.6" x14ac:dyDescent="0.3">
      <c r="A75" s="6" t="s">
        <v>406</v>
      </c>
      <c r="B75" s="9">
        <f>BlueCollarEmployeesByOccupationalSeries[[#This Row],[Male Employees]]+BlueCollarEmployeesByOccupationalSeries[[#This Row],[Female Employees]]</f>
        <v>251</v>
      </c>
      <c r="C75" s="13">
        <f>BlueCollarEmployeesByOccupationalSeries[[#This Row],[Total Empl]]/$B$146</f>
        <v>1.5327589049628414E-3</v>
      </c>
      <c r="D75" s="9">
        <v>245</v>
      </c>
      <c r="E75" s="9">
        <v>6</v>
      </c>
      <c r="F75" s="11">
        <f>BlueCollarEmployeesByOccupationalSeries[[#This Row],[Female Employees]]/BlueCollarEmployeesByOccupationalSeries[[#This Row],[Total Empl]]</f>
        <v>2.3904382470119521E-2</v>
      </c>
      <c r="G75" s="15">
        <f>((BlueCollarEmployeesByOccupationalSeries[[#This Row],[Male Employees]]*BlueCollarEmployeesByOccupationalSeries[[#This Row],[Male
Average Salary]])+(E75*BlueCollarEmployeesByOccupationalSeries[[#This Row],[Female
Average Salary]]))/BlueCollarEmployeesByOccupationalSeries[[#This Row],[Total Empl]]</f>
        <v>66555.657370518282</v>
      </c>
      <c r="H75" s="15">
        <v>66494.710204082003</v>
      </c>
      <c r="I75" s="15">
        <v>69044.333333332994</v>
      </c>
      <c r="J75" s="11">
        <f>ROUND(BlueCollarEmployeesByOccupationalSeries[[#This Row],[Female
Average Salary]]/BlueCollarEmployeesByOccupationalSeries[[#This Row],[Male
Average Salary]],3)</f>
        <v>1.038</v>
      </c>
      <c r="K75" s="16">
        <f>ROUND(BlueCollarEmployeesByOccupationalSeries[[#This Row],[% 
of Total Pop]]*J75,7)</f>
        <v>1.591E-3</v>
      </c>
    </row>
    <row r="76" spans="1:11" ht="15.6" x14ac:dyDescent="0.3">
      <c r="A76" s="6" t="s">
        <v>407</v>
      </c>
      <c r="B76" s="9">
        <f>BlueCollarEmployeesByOccupationalSeries[[#This Row],[Male Employees]]+BlueCollarEmployeesByOccupationalSeries[[#This Row],[Female Employees]]</f>
        <v>293</v>
      </c>
      <c r="C76" s="13">
        <f>BlueCollarEmployeesByOccupationalSeries[[#This Row],[Total Empl]]/$B$146</f>
        <v>1.7892364906538347E-3</v>
      </c>
      <c r="D76" s="9">
        <v>272</v>
      </c>
      <c r="E76" s="9">
        <v>21</v>
      </c>
      <c r="F76" s="11">
        <f>BlueCollarEmployeesByOccupationalSeries[[#This Row],[Female Employees]]/BlueCollarEmployeesByOccupationalSeries[[#This Row],[Total Empl]]</f>
        <v>7.1672354948805458E-2</v>
      </c>
      <c r="G76" s="15">
        <f>((BlueCollarEmployeesByOccupationalSeries[[#This Row],[Male Employees]]*BlueCollarEmployeesByOccupationalSeries[[#This Row],[Male
Average Salary]])+(E76*BlueCollarEmployeesByOccupationalSeries[[#This Row],[Female
Average Salary]]))/BlueCollarEmployeesByOccupationalSeries[[#This Row],[Total Empl]]</f>
        <v>67814.55631399274</v>
      </c>
      <c r="H76" s="15">
        <v>68033.727941175996</v>
      </c>
      <c r="I76" s="15">
        <v>64975.761904762003</v>
      </c>
      <c r="J76" s="11">
        <f>ROUND(BlueCollarEmployeesByOccupationalSeries[[#This Row],[Female
Average Salary]]/BlueCollarEmployeesByOccupationalSeries[[#This Row],[Male
Average Salary]],3)</f>
        <v>0.95499999999999996</v>
      </c>
      <c r="K76" s="16">
        <f>ROUND(BlueCollarEmployeesByOccupationalSeries[[#This Row],[% 
of Total Pop]]*J76,7)</f>
        <v>1.7087000000000001E-3</v>
      </c>
    </row>
    <row r="77" spans="1:11" ht="15.6" x14ac:dyDescent="0.3">
      <c r="A77" s="6" t="s">
        <v>408</v>
      </c>
      <c r="B77" s="9">
        <f>BlueCollarEmployeesByOccupationalSeries[[#This Row],[Male Employees]]+BlueCollarEmployeesByOccupationalSeries[[#This Row],[Female Employees]]</f>
        <v>629</v>
      </c>
      <c r="C77" s="13">
        <f>BlueCollarEmployeesByOccupationalSeries[[#This Row],[Total Empl]]/$B$146</f>
        <v>3.8410571761817816E-3</v>
      </c>
      <c r="D77" s="9">
        <v>593</v>
      </c>
      <c r="E77" s="9">
        <v>36</v>
      </c>
      <c r="F77" s="11">
        <f>BlueCollarEmployeesByOccupationalSeries[[#This Row],[Female Employees]]/BlueCollarEmployeesByOccupationalSeries[[#This Row],[Total Empl]]</f>
        <v>5.7233704292527825E-2</v>
      </c>
      <c r="G77" s="15">
        <f>((BlueCollarEmployeesByOccupationalSeries[[#This Row],[Male Employees]]*BlueCollarEmployeesByOccupationalSeries[[#This Row],[Male
Average Salary]])+(E77*BlueCollarEmployeesByOccupationalSeries[[#This Row],[Female
Average Salary]]))/BlueCollarEmployeesByOccupationalSeries[[#This Row],[Total Empl]]</f>
        <v>64034.597774244794</v>
      </c>
      <c r="H77" s="15">
        <v>64201.952782462002</v>
      </c>
      <c r="I77" s="15">
        <v>61277.888888889</v>
      </c>
      <c r="J77" s="11">
        <f>ROUND(BlueCollarEmployeesByOccupationalSeries[[#This Row],[Female
Average Salary]]/BlueCollarEmployeesByOccupationalSeries[[#This Row],[Male
Average Salary]],3)</f>
        <v>0.95399999999999996</v>
      </c>
      <c r="K77" s="16">
        <f>ROUND(BlueCollarEmployeesByOccupationalSeries[[#This Row],[% 
of Total Pop]]*J77,7)</f>
        <v>3.6643999999999999E-3</v>
      </c>
    </row>
    <row r="78" spans="1:11" ht="15.6" x14ac:dyDescent="0.3">
      <c r="A78" s="6" t="s">
        <v>409</v>
      </c>
      <c r="B78" s="9">
        <f>BlueCollarEmployeesByOccupationalSeries[[#This Row],[Male Employees]]+BlueCollarEmployeesByOccupationalSeries[[#This Row],[Female Employees]]</f>
        <v>173</v>
      </c>
      <c r="C78" s="13">
        <f>BlueCollarEmployeesByOccupationalSeries[[#This Row],[Total Empl]]/$B$146</f>
        <v>1.0564433886795679E-3</v>
      </c>
      <c r="D78" s="9">
        <v>171</v>
      </c>
      <c r="E78" s="9">
        <v>2</v>
      </c>
      <c r="F78" s="11">
        <f>BlueCollarEmployeesByOccupationalSeries[[#This Row],[Female Employees]]/BlueCollarEmployeesByOccupationalSeries[[#This Row],[Total Empl]]</f>
        <v>1.1560693641618497E-2</v>
      </c>
      <c r="G78" s="15">
        <f>((BlueCollarEmployeesByOccupationalSeries[[#This Row],[Male Employees]]*BlueCollarEmployeesByOccupationalSeries[[#This Row],[Male
Average Salary]])+(E78*BlueCollarEmployeesByOccupationalSeries[[#This Row],[Female
Average Salary]]))/BlueCollarEmployeesByOccupationalSeries[[#This Row],[Total Empl]]</f>
        <v>67309.023121387072</v>
      </c>
      <c r="H78" s="15">
        <v>67194.222222222001</v>
      </c>
      <c r="I78" s="15">
        <v>77124.5</v>
      </c>
      <c r="J78" s="11">
        <f>ROUND(BlueCollarEmployeesByOccupationalSeries[[#This Row],[Female
Average Salary]]/BlueCollarEmployeesByOccupationalSeries[[#This Row],[Male
Average Salary]],3)</f>
        <v>1.1479999999999999</v>
      </c>
      <c r="K78" s="16">
        <f>ROUND(BlueCollarEmployeesByOccupationalSeries[[#This Row],[% 
of Total Pop]]*J78,7)</f>
        <v>1.2128E-3</v>
      </c>
    </row>
    <row r="79" spans="1:11" ht="15.6" x14ac:dyDescent="0.3">
      <c r="A79" s="6" t="s">
        <v>410</v>
      </c>
      <c r="B79" s="9">
        <f>BlueCollarEmployeesByOccupationalSeries[[#This Row],[Male Employees]]+BlueCollarEmployeesByOccupationalSeries[[#This Row],[Female Employees]]</f>
        <v>179</v>
      </c>
      <c r="C79" s="13">
        <f>BlueCollarEmployeesByOccupationalSeries[[#This Row],[Total Empl]]/$B$146</f>
        <v>1.0930830437782812E-3</v>
      </c>
      <c r="D79" s="9">
        <v>164</v>
      </c>
      <c r="E79" s="9">
        <v>15</v>
      </c>
      <c r="F79" s="11">
        <f>BlueCollarEmployeesByOccupationalSeries[[#This Row],[Female Employees]]/BlueCollarEmployeesByOccupationalSeries[[#This Row],[Total Empl]]</f>
        <v>8.3798882681564241E-2</v>
      </c>
      <c r="G79" s="15">
        <f>((BlueCollarEmployeesByOccupationalSeries[[#This Row],[Male Employees]]*BlueCollarEmployeesByOccupationalSeries[[#This Row],[Male
Average Salary]])+(E79*BlueCollarEmployeesByOccupationalSeries[[#This Row],[Female
Average Salary]]))/BlueCollarEmployeesByOccupationalSeries[[#This Row],[Total Empl]]</f>
        <v>54886.329608938475</v>
      </c>
      <c r="H79" s="15">
        <v>54930.481707316998</v>
      </c>
      <c r="I79" s="15">
        <v>54403.6</v>
      </c>
      <c r="J79" s="11">
        <f>ROUND(BlueCollarEmployeesByOccupationalSeries[[#This Row],[Female
Average Salary]]/BlueCollarEmployeesByOccupationalSeries[[#This Row],[Male
Average Salary]],3)</f>
        <v>0.99</v>
      </c>
      <c r="K79" s="16">
        <f>ROUND(BlueCollarEmployeesByOccupationalSeries[[#This Row],[% 
of Total Pop]]*J79,7)</f>
        <v>1.0822E-3</v>
      </c>
    </row>
    <row r="80" spans="1:11" ht="15.6" x14ac:dyDescent="0.3">
      <c r="A80" s="6" t="s">
        <v>411</v>
      </c>
      <c r="B80" s="9">
        <f>BlueCollarEmployeesByOccupationalSeries[[#This Row],[Male Employees]]+BlueCollarEmployeesByOccupationalSeries[[#This Row],[Female Employees]]</f>
        <v>1061</v>
      </c>
      <c r="C80" s="13">
        <f>BlueCollarEmployeesByOccupationalSeries[[#This Row],[Total Empl]]/$B$146</f>
        <v>6.4791123432891414E-3</v>
      </c>
      <c r="D80" s="9">
        <v>1027</v>
      </c>
      <c r="E80" s="9">
        <v>34</v>
      </c>
      <c r="F80" s="11">
        <f>BlueCollarEmployeesByOccupationalSeries[[#This Row],[Female Employees]]/BlueCollarEmployeesByOccupationalSeries[[#This Row],[Total Empl]]</f>
        <v>3.2045240339302547E-2</v>
      </c>
      <c r="G80" s="15">
        <f>((BlueCollarEmployeesByOccupationalSeries[[#This Row],[Male Employees]]*BlueCollarEmployeesByOccupationalSeries[[#This Row],[Male
Average Salary]])+(E80*BlueCollarEmployeesByOccupationalSeries[[#This Row],[Female
Average Salary]]))/BlueCollarEmployeesByOccupationalSeries[[#This Row],[Total Empl]]</f>
        <v>60833.27521206384</v>
      </c>
      <c r="H80" s="15">
        <v>60850.939629990004</v>
      </c>
      <c r="I80" s="15">
        <v>60299.705882353002</v>
      </c>
      <c r="J80" s="11">
        <f>ROUND(BlueCollarEmployeesByOccupationalSeries[[#This Row],[Female
Average Salary]]/BlueCollarEmployeesByOccupationalSeries[[#This Row],[Male
Average Salary]],3)</f>
        <v>0.99099999999999999</v>
      </c>
      <c r="K80" s="16">
        <f>ROUND(BlueCollarEmployeesByOccupationalSeries[[#This Row],[% 
of Total Pop]]*J80,7)</f>
        <v>6.4207999999999999E-3</v>
      </c>
    </row>
    <row r="81" spans="1:11" ht="15.6" x14ac:dyDescent="0.3">
      <c r="A81" s="6" t="s">
        <v>412</v>
      </c>
      <c r="B81" s="9">
        <f>BlueCollarEmployeesByOccupationalSeries[[#This Row],[Male Employees]]+BlueCollarEmployeesByOccupationalSeries[[#This Row],[Female Employees]]</f>
        <v>571</v>
      </c>
      <c r="C81" s="13">
        <f>BlueCollarEmployeesByOccupationalSeries[[#This Row],[Total Empl]]/$B$146</f>
        <v>3.4868738435608858E-3</v>
      </c>
      <c r="D81" s="9">
        <v>442</v>
      </c>
      <c r="E81" s="9">
        <v>129</v>
      </c>
      <c r="F81" s="11">
        <f>BlueCollarEmployeesByOccupationalSeries[[#This Row],[Female Employees]]/BlueCollarEmployeesByOccupationalSeries[[#This Row],[Total Empl]]</f>
        <v>0.22591943957968477</v>
      </c>
      <c r="G81" s="15">
        <f>((BlueCollarEmployeesByOccupationalSeries[[#This Row],[Male Employees]]*BlueCollarEmployeesByOccupationalSeries[[#This Row],[Male
Average Salary]])+(E81*BlueCollarEmployeesByOccupationalSeries[[#This Row],[Female
Average Salary]]))/BlueCollarEmployeesByOccupationalSeries[[#This Row],[Total Empl]]</f>
        <v>57783.913309982316</v>
      </c>
      <c r="H81" s="15">
        <v>60563.954751131001</v>
      </c>
      <c r="I81" s="15">
        <v>48258.5</v>
      </c>
      <c r="J81" s="11">
        <f>ROUND(BlueCollarEmployeesByOccupationalSeries[[#This Row],[Female
Average Salary]]/BlueCollarEmployeesByOccupationalSeries[[#This Row],[Male
Average Salary]],3)</f>
        <v>0.79700000000000004</v>
      </c>
      <c r="K81" s="16">
        <f>ROUND(BlueCollarEmployeesByOccupationalSeries[[#This Row],[% 
of Total Pop]]*J81,7)</f>
        <v>2.7789999999999998E-3</v>
      </c>
    </row>
    <row r="82" spans="1:11" ht="15.6" x14ac:dyDescent="0.3">
      <c r="A82" s="6" t="s">
        <v>413</v>
      </c>
      <c r="B82" s="9">
        <f>BlueCollarEmployeesByOccupationalSeries[[#This Row],[Male Employees]]+BlueCollarEmployeesByOccupationalSeries[[#This Row],[Female Employees]]</f>
        <v>4221</v>
      </c>
      <c r="C82" s="13">
        <f>BlueCollarEmployeesByOccupationalSeries[[#This Row],[Total Empl]]/$B$146</f>
        <v>2.5775997361944834E-2</v>
      </c>
      <c r="D82" s="9">
        <v>3858</v>
      </c>
      <c r="E82" s="9">
        <v>363</v>
      </c>
      <c r="F82" s="11">
        <f>BlueCollarEmployeesByOccupationalSeries[[#This Row],[Female Employees]]/BlueCollarEmployeesByOccupationalSeries[[#This Row],[Total Empl]]</f>
        <v>8.5998578535891962E-2</v>
      </c>
      <c r="G82" s="15">
        <f>((BlueCollarEmployeesByOccupationalSeries[[#This Row],[Male Employees]]*BlueCollarEmployeesByOccupationalSeries[[#This Row],[Male
Average Salary]])+(E82*BlueCollarEmployeesByOccupationalSeries[[#This Row],[Female
Average Salary]]))/BlueCollarEmployeesByOccupationalSeries[[#This Row],[Total Empl]]</f>
        <v>55374.03247705198</v>
      </c>
      <c r="H82" s="15">
        <v>55514.598237429003</v>
      </c>
      <c r="I82" s="15">
        <v>53880.085635358999</v>
      </c>
      <c r="J82" s="11">
        <f>ROUND(BlueCollarEmployeesByOccupationalSeries[[#This Row],[Female
Average Salary]]/BlueCollarEmployeesByOccupationalSeries[[#This Row],[Male
Average Salary]],3)</f>
        <v>0.97099999999999997</v>
      </c>
      <c r="K82" s="16">
        <f>ROUND(BlueCollarEmployeesByOccupationalSeries[[#This Row],[% 
of Total Pop]]*J82,7)</f>
        <v>2.5028499999999999E-2</v>
      </c>
    </row>
    <row r="83" spans="1:11" ht="15.6" x14ac:dyDescent="0.3">
      <c r="A83" s="6" t="s">
        <v>414</v>
      </c>
      <c r="B83" s="9">
        <f>BlueCollarEmployeesByOccupationalSeries[[#This Row],[Male Employees]]+BlueCollarEmployeesByOccupationalSeries[[#This Row],[Female Employees]]</f>
        <v>103</v>
      </c>
      <c r="C83" s="13">
        <f>BlueCollarEmployeesByOccupationalSeries[[#This Row],[Total Empl]]/$B$146</f>
        <v>6.2898074586124561E-4</v>
      </c>
      <c r="D83" s="9">
        <v>88</v>
      </c>
      <c r="E83" s="9">
        <v>15</v>
      </c>
      <c r="F83" s="11">
        <f>BlueCollarEmployeesByOccupationalSeries[[#This Row],[Female Employees]]/BlueCollarEmployeesByOccupationalSeries[[#This Row],[Total Empl]]</f>
        <v>0.14563106796116504</v>
      </c>
      <c r="G83" s="15">
        <f>((BlueCollarEmployeesByOccupationalSeries[[#This Row],[Male Employees]]*BlueCollarEmployeesByOccupationalSeries[[#This Row],[Male
Average Salary]])+(E83*BlueCollarEmployeesByOccupationalSeries[[#This Row],[Female
Average Salary]]))/BlueCollarEmployeesByOccupationalSeries[[#This Row],[Total Empl]]</f>
        <v>49125.388349514593</v>
      </c>
      <c r="H83" s="15">
        <v>49110.090909090999</v>
      </c>
      <c r="I83" s="15">
        <v>49215.133333332997</v>
      </c>
      <c r="J83" s="11">
        <f>ROUND(BlueCollarEmployeesByOccupationalSeries[[#This Row],[Female
Average Salary]]/BlueCollarEmployeesByOccupationalSeries[[#This Row],[Male
Average Salary]],3)</f>
        <v>1.002</v>
      </c>
      <c r="K83" s="16">
        <f>ROUND(BlueCollarEmployeesByOccupationalSeries[[#This Row],[% 
of Total Pop]]*J83,7)</f>
        <v>6.3020000000000003E-4</v>
      </c>
    </row>
    <row r="84" spans="1:11" ht="15.6" x14ac:dyDescent="0.3">
      <c r="A84" s="6" t="s">
        <v>415</v>
      </c>
      <c r="B84" s="9">
        <f>BlueCollarEmployeesByOccupationalSeries[[#This Row],[Male Employees]]+BlueCollarEmployeesByOccupationalSeries[[#This Row],[Female Employees]]</f>
        <v>488</v>
      </c>
      <c r="C84" s="13">
        <f>BlueCollarEmployeesByOccupationalSeries[[#This Row],[Total Empl]]/$B$146</f>
        <v>2.9800252813620182E-3</v>
      </c>
      <c r="D84" s="9">
        <v>469</v>
      </c>
      <c r="E84" s="9">
        <v>19</v>
      </c>
      <c r="F84" s="11">
        <f>BlueCollarEmployeesByOccupationalSeries[[#This Row],[Female Employees]]/BlueCollarEmployeesByOccupationalSeries[[#This Row],[Total Empl]]</f>
        <v>3.8934426229508198E-2</v>
      </c>
      <c r="G84" s="15">
        <f>((BlueCollarEmployeesByOccupationalSeries[[#This Row],[Male Employees]]*BlueCollarEmployeesByOccupationalSeries[[#This Row],[Male
Average Salary]])+(E84*BlueCollarEmployeesByOccupationalSeries[[#This Row],[Female
Average Salary]]))/BlueCollarEmployeesByOccupationalSeries[[#This Row],[Total Empl]]</f>
        <v>53749.60245901686</v>
      </c>
      <c r="H84" s="15">
        <v>53550.690831557004</v>
      </c>
      <c r="I84" s="15">
        <v>58659.578947367998</v>
      </c>
      <c r="J84" s="11">
        <f>ROUND(BlueCollarEmployeesByOccupationalSeries[[#This Row],[Female
Average Salary]]/BlueCollarEmployeesByOccupationalSeries[[#This Row],[Male
Average Salary]],3)</f>
        <v>1.095</v>
      </c>
      <c r="K84" s="16">
        <f>ROUND(BlueCollarEmployeesByOccupationalSeries[[#This Row],[% 
of Total Pop]]*J84,7)</f>
        <v>3.2631000000000001E-3</v>
      </c>
    </row>
    <row r="85" spans="1:11" ht="15.6" x14ac:dyDescent="0.3">
      <c r="A85" s="6" t="s">
        <v>416</v>
      </c>
      <c r="B85" s="9">
        <f>BlueCollarEmployeesByOccupationalSeries[[#This Row],[Male Employees]]+BlueCollarEmployeesByOccupationalSeries[[#This Row],[Female Employees]]</f>
        <v>2228</v>
      </c>
      <c r="C85" s="13">
        <f>BlueCollarEmployeesByOccupationalSeries[[#This Row],[Total Empl]]/$B$146</f>
        <v>1.3605525259988887E-2</v>
      </c>
      <c r="D85" s="9">
        <v>2212</v>
      </c>
      <c r="E85" s="9">
        <v>16</v>
      </c>
      <c r="F85" s="11">
        <f>BlueCollarEmployeesByOccupationalSeries[[#This Row],[Female Employees]]/BlueCollarEmployeesByOccupationalSeries[[#This Row],[Total Empl]]</f>
        <v>7.1813285457809697E-3</v>
      </c>
      <c r="G85" s="15">
        <f>((BlueCollarEmployeesByOccupationalSeries[[#This Row],[Male Employees]]*BlueCollarEmployeesByOccupationalSeries[[#This Row],[Male
Average Salary]])+(E85*BlueCollarEmployeesByOccupationalSeries[[#This Row],[Female
Average Salary]]))/BlueCollarEmployeesByOccupationalSeries[[#This Row],[Total Empl]]</f>
        <v>65559.841113106348</v>
      </c>
      <c r="H85" s="15">
        <v>65594.154611211998</v>
      </c>
      <c r="I85" s="15">
        <v>60816</v>
      </c>
      <c r="J85" s="11">
        <f>ROUND(BlueCollarEmployeesByOccupationalSeries[[#This Row],[Female
Average Salary]]/BlueCollarEmployeesByOccupationalSeries[[#This Row],[Male
Average Salary]],3)</f>
        <v>0.92700000000000005</v>
      </c>
      <c r="K85" s="16">
        <f>ROUND(BlueCollarEmployeesByOccupationalSeries[[#This Row],[% 
of Total Pop]]*J85,7)</f>
        <v>1.26123E-2</v>
      </c>
    </row>
    <row r="86" spans="1:11" ht="15.6" x14ac:dyDescent="0.3">
      <c r="A86" s="6" t="s">
        <v>417</v>
      </c>
      <c r="B86" s="9">
        <f>BlueCollarEmployeesByOccupationalSeries[[#This Row],[Male Employees]]+BlueCollarEmployeesByOccupationalSeries[[#This Row],[Female Employees]]</f>
        <v>595</v>
      </c>
      <c r="C86" s="13">
        <f>BlueCollarEmployeesByOccupationalSeries[[#This Row],[Total Empl]]/$B$146</f>
        <v>3.6334324639557391E-3</v>
      </c>
      <c r="D86" s="9">
        <v>579</v>
      </c>
      <c r="E86" s="9">
        <v>16</v>
      </c>
      <c r="F86" s="11">
        <f>BlueCollarEmployeesByOccupationalSeries[[#This Row],[Female Employees]]/BlueCollarEmployeesByOccupationalSeries[[#This Row],[Total Empl]]</f>
        <v>2.689075630252101E-2</v>
      </c>
      <c r="G86" s="15">
        <f>((BlueCollarEmployeesByOccupationalSeries[[#This Row],[Male Employees]]*BlueCollarEmployeesByOccupationalSeries[[#This Row],[Male
Average Salary]])+(E86*BlueCollarEmployeesByOccupationalSeries[[#This Row],[Female
Average Salary]]))/BlueCollarEmployeesByOccupationalSeries[[#This Row],[Total Empl]]</f>
        <v>72450.878991597041</v>
      </c>
      <c r="H86" s="15">
        <v>72529.813471503003</v>
      </c>
      <c r="I86" s="15">
        <v>69594.4375</v>
      </c>
      <c r="J86" s="11">
        <f>ROUND(BlueCollarEmployeesByOccupationalSeries[[#This Row],[Female
Average Salary]]/BlueCollarEmployeesByOccupationalSeries[[#This Row],[Male
Average Salary]],3)</f>
        <v>0.96</v>
      </c>
      <c r="K86" s="16">
        <f>ROUND(BlueCollarEmployeesByOccupationalSeries[[#This Row],[% 
of Total Pop]]*J86,7)</f>
        <v>3.4881000000000001E-3</v>
      </c>
    </row>
    <row r="87" spans="1:11" ht="15.6" x14ac:dyDescent="0.3">
      <c r="A87" s="6" t="s">
        <v>418</v>
      </c>
      <c r="B87" s="9">
        <f>BlueCollarEmployeesByOccupationalSeries[[#This Row],[Male Employees]]+BlueCollarEmployeesByOccupationalSeries[[#This Row],[Female Employees]]</f>
        <v>119</v>
      </c>
      <c r="C87" s="13">
        <f>BlueCollarEmployeesByOccupationalSeries[[#This Row],[Total Empl]]/$B$146</f>
        <v>7.2668649279114788E-4</v>
      </c>
      <c r="D87" s="9">
        <v>112</v>
      </c>
      <c r="E87" s="9">
        <v>7</v>
      </c>
      <c r="F87" s="11">
        <f>BlueCollarEmployeesByOccupationalSeries[[#This Row],[Female Employees]]/BlueCollarEmployeesByOccupationalSeries[[#This Row],[Total Empl]]</f>
        <v>5.8823529411764705E-2</v>
      </c>
      <c r="G87" s="15">
        <f>((BlueCollarEmployeesByOccupationalSeries[[#This Row],[Male Employees]]*BlueCollarEmployeesByOccupationalSeries[[#This Row],[Male
Average Salary]])+(E87*BlueCollarEmployeesByOccupationalSeries[[#This Row],[Female
Average Salary]]))/BlueCollarEmployeesByOccupationalSeries[[#This Row],[Total Empl]]</f>
        <v>93786.941176470296</v>
      </c>
      <c r="H87" s="15">
        <v>93609.214285713999</v>
      </c>
      <c r="I87" s="15">
        <v>96630.571428570998</v>
      </c>
      <c r="J87" s="11">
        <f>ROUND(BlueCollarEmployeesByOccupationalSeries[[#This Row],[Female
Average Salary]]/BlueCollarEmployeesByOccupationalSeries[[#This Row],[Male
Average Salary]],3)</f>
        <v>1.032</v>
      </c>
      <c r="K87" s="16">
        <f>ROUND(BlueCollarEmployeesByOccupationalSeries[[#This Row],[% 
of Total Pop]]*J87,7)</f>
        <v>7.4989999999999996E-4</v>
      </c>
    </row>
    <row r="88" spans="1:11" ht="15.6" x14ac:dyDescent="0.3">
      <c r="A88" s="6" t="s">
        <v>419</v>
      </c>
      <c r="B88" s="9">
        <f>BlueCollarEmployeesByOccupationalSeries[[#This Row],[Male Employees]]+BlueCollarEmployeesByOccupationalSeries[[#This Row],[Female Employees]]</f>
        <v>107</v>
      </c>
      <c r="C88" s="13">
        <f>BlueCollarEmployeesByOccupationalSeries[[#This Row],[Total Empl]]/$B$146</f>
        <v>6.5340718259372123E-4</v>
      </c>
      <c r="D88" s="9">
        <v>105</v>
      </c>
      <c r="E88" s="9">
        <v>2</v>
      </c>
      <c r="F88" s="11">
        <f>BlueCollarEmployeesByOccupationalSeries[[#This Row],[Female Employees]]/BlueCollarEmployeesByOccupationalSeries[[#This Row],[Total Empl]]</f>
        <v>1.8691588785046728E-2</v>
      </c>
      <c r="G88" s="15">
        <f>((BlueCollarEmployeesByOccupationalSeries[[#This Row],[Male Employees]]*BlueCollarEmployeesByOccupationalSeries[[#This Row],[Male
Average Salary]])+(E88*BlueCollarEmployeesByOccupationalSeries[[#This Row],[Female
Average Salary]]))/BlueCollarEmployeesByOccupationalSeries[[#This Row],[Total Empl]]</f>
        <v>86313.000000000335</v>
      </c>
      <c r="H88" s="15">
        <v>86640.066666667</v>
      </c>
      <c r="I88" s="15">
        <v>69142</v>
      </c>
      <c r="J88" s="11">
        <f>ROUND(BlueCollarEmployeesByOccupationalSeries[[#This Row],[Female
Average Salary]]/BlueCollarEmployeesByOccupationalSeries[[#This Row],[Male
Average Salary]],3)</f>
        <v>0.79800000000000004</v>
      </c>
      <c r="K88" s="16">
        <f>ROUND(BlueCollarEmployeesByOccupationalSeries[[#This Row],[% 
of Total Pop]]*J88,7)</f>
        <v>5.2139999999999999E-4</v>
      </c>
    </row>
    <row r="89" spans="1:11" ht="15.6" x14ac:dyDescent="0.3">
      <c r="A89" s="6" t="s">
        <v>420</v>
      </c>
      <c r="B89" s="9">
        <f>BlueCollarEmployeesByOccupationalSeries[[#This Row],[Male Employees]]+BlueCollarEmployeesByOccupationalSeries[[#This Row],[Female Employees]]</f>
        <v>203</v>
      </c>
      <c r="C89" s="13">
        <f>BlueCollarEmployeesByOccupationalSeries[[#This Row],[Total Empl]]/$B$146</f>
        <v>1.2396416641731346E-3</v>
      </c>
      <c r="D89" s="9">
        <v>197</v>
      </c>
      <c r="E89" s="9">
        <v>6</v>
      </c>
      <c r="F89" s="11">
        <f>BlueCollarEmployeesByOccupationalSeries[[#This Row],[Female Employees]]/BlueCollarEmployeesByOccupationalSeries[[#This Row],[Total Empl]]</f>
        <v>2.9556650246305417E-2</v>
      </c>
      <c r="G89" s="15">
        <f>((BlueCollarEmployeesByOccupationalSeries[[#This Row],[Male Employees]]*BlueCollarEmployeesByOccupationalSeries[[#This Row],[Male
Average Salary]])+(E89*BlueCollarEmployeesByOccupationalSeries[[#This Row],[Female
Average Salary]]))/BlueCollarEmployeesByOccupationalSeries[[#This Row],[Total Empl]]</f>
        <v>70618.546798029245</v>
      </c>
      <c r="H89" s="15">
        <v>70662.781725887995</v>
      </c>
      <c r="I89" s="15">
        <v>69166.166666667006</v>
      </c>
      <c r="J89" s="11">
        <f>ROUND(BlueCollarEmployeesByOccupationalSeries[[#This Row],[Female
Average Salary]]/BlueCollarEmployeesByOccupationalSeries[[#This Row],[Male
Average Salary]],3)</f>
        <v>0.97899999999999998</v>
      </c>
      <c r="K89" s="16">
        <f>ROUND(BlueCollarEmployeesByOccupationalSeries[[#This Row],[% 
of Total Pop]]*J89,7)</f>
        <v>1.2136E-3</v>
      </c>
    </row>
    <row r="90" spans="1:11" ht="15.6" x14ac:dyDescent="0.3">
      <c r="A90" s="6" t="s">
        <v>421</v>
      </c>
      <c r="B90" s="9">
        <f>BlueCollarEmployeesByOccupationalSeries[[#This Row],[Male Employees]]+BlueCollarEmployeesByOccupationalSeries[[#This Row],[Female Employees]]</f>
        <v>105</v>
      </c>
      <c r="C90" s="13">
        <f>BlueCollarEmployeesByOccupationalSeries[[#This Row],[Total Empl]]/$B$146</f>
        <v>6.4119396422748342E-4</v>
      </c>
      <c r="D90" s="9">
        <v>99</v>
      </c>
      <c r="E90" s="9">
        <v>6</v>
      </c>
      <c r="F90" s="11">
        <f>BlueCollarEmployeesByOccupationalSeries[[#This Row],[Female Employees]]/BlueCollarEmployeesByOccupationalSeries[[#This Row],[Total Empl]]</f>
        <v>5.7142857142857141E-2</v>
      </c>
      <c r="G90" s="15">
        <f>((BlueCollarEmployeesByOccupationalSeries[[#This Row],[Male Employees]]*BlueCollarEmployeesByOccupationalSeries[[#This Row],[Male
Average Salary]])+(E90*BlueCollarEmployeesByOccupationalSeries[[#This Row],[Female
Average Salary]]))/BlueCollarEmployeesByOccupationalSeries[[#This Row],[Total Empl]]</f>
        <v>59945.342857142627</v>
      </c>
      <c r="H90" s="15">
        <v>59759.424242424</v>
      </c>
      <c r="I90" s="15">
        <v>63013</v>
      </c>
      <c r="J90" s="11">
        <f>ROUND(BlueCollarEmployeesByOccupationalSeries[[#This Row],[Female
Average Salary]]/BlueCollarEmployeesByOccupationalSeries[[#This Row],[Male
Average Salary]],3)</f>
        <v>1.054</v>
      </c>
      <c r="K90" s="16">
        <f>ROUND(BlueCollarEmployeesByOccupationalSeries[[#This Row],[% 
of Total Pop]]*J90,7)</f>
        <v>6.7579999999999995E-4</v>
      </c>
    </row>
    <row r="91" spans="1:11" ht="15.6" x14ac:dyDescent="0.3">
      <c r="A91" s="6" t="s">
        <v>422</v>
      </c>
      <c r="B91" s="9">
        <f>BlueCollarEmployeesByOccupationalSeries[[#This Row],[Male Employees]]+BlueCollarEmployeesByOccupationalSeries[[#This Row],[Female Employees]]</f>
        <v>6054</v>
      </c>
      <c r="C91" s="13">
        <f>BlueCollarEmployeesByOccupationalSeries[[#This Row],[Total Empl]]/$B$146</f>
        <v>3.6969411994601756E-2</v>
      </c>
      <c r="D91" s="9">
        <v>5792</v>
      </c>
      <c r="E91" s="9">
        <v>262</v>
      </c>
      <c r="F91" s="11">
        <f>BlueCollarEmployeesByOccupationalSeries[[#This Row],[Female Employees]]/BlueCollarEmployeesByOccupationalSeries[[#This Row],[Total Empl]]</f>
        <v>4.327717211760819E-2</v>
      </c>
      <c r="G91" s="15">
        <f>((BlueCollarEmployeesByOccupationalSeries[[#This Row],[Male Employees]]*BlueCollarEmployeesByOccupationalSeries[[#This Row],[Male
Average Salary]])+(E91*BlueCollarEmployeesByOccupationalSeries[[#This Row],[Female
Average Salary]]))/BlueCollarEmployeesByOccupationalSeries[[#This Row],[Total Empl]]</f>
        <v>67100.200528576388</v>
      </c>
      <c r="H91" s="15">
        <v>67230.013639502999</v>
      </c>
      <c r="I91" s="15">
        <v>64230.438931297998</v>
      </c>
      <c r="J91" s="11">
        <f>ROUND(BlueCollarEmployeesByOccupationalSeries[[#This Row],[Female
Average Salary]]/BlueCollarEmployeesByOccupationalSeries[[#This Row],[Male
Average Salary]],3)</f>
        <v>0.95499999999999996</v>
      </c>
      <c r="K91" s="16">
        <f>ROUND(BlueCollarEmployeesByOccupationalSeries[[#This Row],[% 
of Total Pop]]*J91,7)</f>
        <v>3.5305799999999998E-2</v>
      </c>
    </row>
    <row r="92" spans="1:11" ht="15.6" x14ac:dyDescent="0.3">
      <c r="A92" s="6" t="s">
        <v>423</v>
      </c>
      <c r="B92" s="9">
        <f>BlueCollarEmployeesByOccupationalSeries[[#This Row],[Male Employees]]+BlueCollarEmployeesByOccupationalSeries[[#This Row],[Female Employees]]</f>
        <v>4747</v>
      </c>
      <c r="C92" s="13">
        <f>BlueCollarEmployeesByOccupationalSeries[[#This Row],[Total Empl]]/$B$146</f>
        <v>2.8988073792265368E-2</v>
      </c>
      <c r="D92" s="9">
        <v>4576</v>
      </c>
      <c r="E92" s="9">
        <v>171</v>
      </c>
      <c r="F92" s="11">
        <f>BlueCollarEmployeesByOccupationalSeries[[#This Row],[Female Employees]]/BlueCollarEmployeesByOccupationalSeries[[#This Row],[Total Empl]]</f>
        <v>3.6022751211291344E-2</v>
      </c>
      <c r="G92" s="15">
        <f>((BlueCollarEmployeesByOccupationalSeries[[#This Row],[Male Employees]]*BlueCollarEmployeesByOccupationalSeries[[#This Row],[Male
Average Salary]])+(E92*BlueCollarEmployeesByOccupationalSeries[[#This Row],[Female
Average Salary]]))/BlueCollarEmployeesByOccupationalSeries[[#This Row],[Total Empl]]</f>
        <v>65577.597851274069</v>
      </c>
      <c r="H92" s="15">
        <v>65703.635926572999</v>
      </c>
      <c r="I92" s="15">
        <v>62204.789473684003</v>
      </c>
      <c r="J92" s="11">
        <f>ROUND(BlueCollarEmployeesByOccupationalSeries[[#This Row],[Female
Average Salary]]/BlueCollarEmployeesByOccupationalSeries[[#This Row],[Male
Average Salary]],3)</f>
        <v>0.94699999999999995</v>
      </c>
      <c r="K92" s="16">
        <f>ROUND(BlueCollarEmployeesByOccupationalSeries[[#This Row],[% 
of Total Pop]]*J92,7)</f>
        <v>2.7451699999999999E-2</v>
      </c>
    </row>
    <row r="93" spans="1:11" ht="15.6" x14ac:dyDescent="0.3">
      <c r="A93" s="6" t="s">
        <v>424</v>
      </c>
      <c r="B93" s="9">
        <f>BlueCollarEmployeesByOccupationalSeries[[#This Row],[Male Employees]]+BlueCollarEmployeesByOccupationalSeries[[#This Row],[Female Employees]]</f>
        <v>140</v>
      </c>
      <c r="C93" s="13">
        <f>BlueCollarEmployeesByOccupationalSeries[[#This Row],[Total Empl]]/$B$146</f>
        <v>8.5492528563664452E-4</v>
      </c>
      <c r="D93" s="9">
        <v>136</v>
      </c>
      <c r="E93" s="9">
        <v>4</v>
      </c>
      <c r="F93" s="11">
        <f>BlueCollarEmployeesByOccupationalSeries[[#This Row],[Female Employees]]/BlueCollarEmployeesByOccupationalSeries[[#This Row],[Total Empl]]</f>
        <v>2.8571428571428571E-2</v>
      </c>
      <c r="G93" s="15">
        <f>((BlueCollarEmployeesByOccupationalSeries[[#This Row],[Male Employees]]*BlueCollarEmployeesByOccupationalSeries[[#This Row],[Male
Average Salary]])+(E93*BlueCollarEmployeesByOccupationalSeries[[#This Row],[Female
Average Salary]]))/BlueCollarEmployeesByOccupationalSeries[[#This Row],[Total Empl]]</f>
        <v>45563.821428571486</v>
      </c>
      <c r="H93" s="15">
        <v>45629.955882353002</v>
      </c>
      <c r="I93" s="15">
        <v>43315.25</v>
      </c>
      <c r="J93" s="11">
        <f>ROUND(BlueCollarEmployeesByOccupationalSeries[[#This Row],[Female
Average Salary]]/BlueCollarEmployeesByOccupationalSeries[[#This Row],[Male
Average Salary]],3)</f>
        <v>0.94899999999999995</v>
      </c>
      <c r="K93" s="16">
        <f>ROUND(BlueCollarEmployeesByOccupationalSeries[[#This Row],[% 
of Total Pop]]*J93,7)</f>
        <v>8.1130000000000004E-4</v>
      </c>
    </row>
    <row r="94" spans="1:11" ht="15.6" x14ac:dyDescent="0.3">
      <c r="A94" s="6" t="s">
        <v>425</v>
      </c>
      <c r="B94" s="9">
        <f>BlueCollarEmployeesByOccupationalSeries[[#This Row],[Male Employees]]+BlueCollarEmployeesByOccupationalSeries[[#This Row],[Female Employees]]</f>
        <v>1151</v>
      </c>
      <c r="C94" s="13">
        <f>BlueCollarEmployeesByOccupationalSeries[[#This Row],[Total Empl]]/$B$146</f>
        <v>7.0287071697698418E-3</v>
      </c>
      <c r="D94" s="9">
        <v>1138</v>
      </c>
      <c r="E94" s="9">
        <v>13</v>
      </c>
      <c r="F94" s="11">
        <f>BlueCollarEmployeesByOccupationalSeries[[#This Row],[Female Employees]]/BlueCollarEmployeesByOccupationalSeries[[#This Row],[Total Empl]]</f>
        <v>1.1294526498696786E-2</v>
      </c>
      <c r="G94" s="15">
        <f>((BlueCollarEmployeesByOccupationalSeries[[#This Row],[Male Employees]]*BlueCollarEmployeesByOccupationalSeries[[#This Row],[Male
Average Salary]])+(E94*BlueCollarEmployeesByOccupationalSeries[[#This Row],[Female
Average Salary]]))/BlueCollarEmployeesByOccupationalSeries[[#This Row],[Total Empl]]</f>
        <v>66825.912250217196</v>
      </c>
      <c r="H94" s="15">
        <v>66825.039543057996</v>
      </c>
      <c r="I94" s="15">
        <v>66902.307692307993</v>
      </c>
      <c r="J94" s="11">
        <f>ROUND(BlueCollarEmployeesByOccupationalSeries[[#This Row],[Female
Average Salary]]/BlueCollarEmployeesByOccupationalSeries[[#This Row],[Male
Average Salary]],3)</f>
        <v>1.0009999999999999</v>
      </c>
      <c r="K94" s="16">
        <f>ROUND(BlueCollarEmployeesByOccupationalSeries[[#This Row],[% 
of Total Pop]]*J94,7)</f>
        <v>7.0356999999999998E-3</v>
      </c>
    </row>
    <row r="95" spans="1:11" ht="15.6" x14ac:dyDescent="0.3">
      <c r="A95" s="6" t="s">
        <v>426</v>
      </c>
      <c r="B95" s="9">
        <f>BlueCollarEmployeesByOccupationalSeries[[#This Row],[Male Employees]]+BlueCollarEmployeesByOccupationalSeries[[#This Row],[Female Employees]]</f>
        <v>514</v>
      </c>
      <c r="C95" s="13">
        <f>BlueCollarEmployeesByOccupationalSeries[[#This Row],[Total Empl]]/$B$146</f>
        <v>3.1387971201231094E-3</v>
      </c>
      <c r="D95" s="9">
        <v>419</v>
      </c>
      <c r="E95" s="9">
        <v>95</v>
      </c>
      <c r="F95" s="11">
        <f>BlueCollarEmployeesByOccupationalSeries[[#This Row],[Female Employees]]/BlueCollarEmployeesByOccupationalSeries[[#This Row],[Total Empl]]</f>
        <v>0.18482490272373542</v>
      </c>
      <c r="G95" s="15">
        <f>((BlueCollarEmployeesByOccupationalSeries[[#This Row],[Male Employees]]*BlueCollarEmployeesByOccupationalSeries[[#This Row],[Male
Average Salary]])+(E95*BlueCollarEmployeesByOccupationalSeries[[#This Row],[Female
Average Salary]]))/BlueCollarEmployeesByOccupationalSeries[[#This Row],[Total Empl]]</f>
        <v>58560.891050584003</v>
      </c>
      <c r="H95" s="15">
        <v>59561.145584726</v>
      </c>
      <c r="I95" s="15">
        <v>54149.242105263002</v>
      </c>
      <c r="J95" s="11">
        <f>ROUND(BlueCollarEmployeesByOccupationalSeries[[#This Row],[Female
Average Salary]]/BlueCollarEmployeesByOccupationalSeries[[#This Row],[Male
Average Salary]],3)</f>
        <v>0.90900000000000003</v>
      </c>
      <c r="K95" s="16">
        <f>ROUND(BlueCollarEmployeesByOccupationalSeries[[#This Row],[% 
of Total Pop]]*J95,7)</f>
        <v>2.8532000000000002E-3</v>
      </c>
    </row>
    <row r="96" spans="1:11" ht="15.6" x14ac:dyDescent="0.3">
      <c r="A96" s="6" t="s">
        <v>427</v>
      </c>
      <c r="B96" s="9">
        <f>BlueCollarEmployeesByOccupationalSeries[[#This Row],[Male Employees]]+BlueCollarEmployeesByOccupationalSeries[[#This Row],[Female Employees]]</f>
        <v>428</v>
      </c>
      <c r="C96" s="13">
        <f>BlueCollarEmployeesByOccupationalSeries[[#This Row],[Total Empl]]/$B$146</f>
        <v>2.6136287303748849E-3</v>
      </c>
      <c r="D96" s="9">
        <v>343</v>
      </c>
      <c r="E96" s="9">
        <v>85</v>
      </c>
      <c r="F96" s="11">
        <f>BlueCollarEmployeesByOccupationalSeries[[#This Row],[Female Employees]]/BlueCollarEmployeesByOccupationalSeries[[#This Row],[Total Empl]]</f>
        <v>0.19859813084112149</v>
      </c>
      <c r="G96" s="15">
        <f>((BlueCollarEmployeesByOccupationalSeries[[#This Row],[Male Employees]]*BlueCollarEmployeesByOccupationalSeries[[#This Row],[Male
Average Salary]])+(E96*BlueCollarEmployeesByOccupationalSeries[[#This Row],[Female
Average Salary]]))/BlueCollarEmployeesByOccupationalSeries[[#This Row],[Total Empl]]</f>
        <v>57649.317757008903</v>
      </c>
      <c r="H96" s="15">
        <v>57879.626822156999</v>
      </c>
      <c r="I96" s="15">
        <v>56719.952941176001</v>
      </c>
      <c r="J96" s="11">
        <f>ROUND(BlueCollarEmployeesByOccupationalSeries[[#This Row],[Female
Average Salary]]/BlueCollarEmployeesByOccupationalSeries[[#This Row],[Male
Average Salary]],3)</f>
        <v>0.98</v>
      </c>
      <c r="K96" s="16">
        <f>ROUND(BlueCollarEmployeesByOccupationalSeries[[#This Row],[% 
of Total Pop]]*J96,7)</f>
        <v>2.5614000000000001E-3</v>
      </c>
    </row>
    <row r="97" spans="1:11" ht="15.6" x14ac:dyDescent="0.3">
      <c r="A97" s="6" t="s">
        <v>428</v>
      </c>
      <c r="B97" s="9">
        <f>BlueCollarEmployeesByOccupationalSeries[[#This Row],[Male Employees]]+BlueCollarEmployeesByOccupationalSeries[[#This Row],[Female Employees]]</f>
        <v>108</v>
      </c>
      <c r="C97" s="13">
        <f>BlueCollarEmployeesByOccupationalSeries[[#This Row],[Total Empl]]/$B$146</f>
        <v>6.5951379177684008E-4</v>
      </c>
      <c r="D97" s="9">
        <v>100</v>
      </c>
      <c r="E97" s="9">
        <v>8</v>
      </c>
      <c r="F97" s="11">
        <f>BlueCollarEmployeesByOccupationalSeries[[#This Row],[Female Employees]]/BlueCollarEmployeesByOccupationalSeries[[#This Row],[Total Empl]]</f>
        <v>7.407407407407407E-2</v>
      </c>
      <c r="G97" s="15">
        <f>((BlueCollarEmployeesByOccupationalSeries[[#This Row],[Male Employees]]*BlueCollarEmployeesByOccupationalSeries[[#This Row],[Male
Average Salary]])+(E97*BlueCollarEmployeesByOccupationalSeries[[#This Row],[Female
Average Salary]]))/BlueCollarEmployeesByOccupationalSeries[[#This Row],[Total Empl]]</f>
        <v>57770.601851851854</v>
      </c>
      <c r="H97" s="15">
        <v>57948.03</v>
      </c>
      <c r="I97" s="15">
        <v>55552.75</v>
      </c>
      <c r="J97" s="11">
        <f>ROUND(BlueCollarEmployeesByOccupationalSeries[[#This Row],[Female
Average Salary]]/BlueCollarEmployeesByOccupationalSeries[[#This Row],[Male
Average Salary]],3)</f>
        <v>0.95899999999999996</v>
      </c>
      <c r="K97" s="16">
        <f>ROUND(BlueCollarEmployeesByOccupationalSeries[[#This Row],[% 
of Total Pop]]*J97,7)</f>
        <v>6.3250000000000003E-4</v>
      </c>
    </row>
    <row r="98" spans="1:11" ht="15.6" x14ac:dyDescent="0.3">
      <c r="A98" s="6" t="s">
        <v>429</v>
      </c>
      <c r="B98" s="9">
        <f>BlueCollarEmployeesByOccupationalSeries[[#This Row],[Male Employees]]+BlueCollarEmployeesByOccupationalSeries[[#This Row],[Female Employees]]</f>
        <v>140</v>
      </c>
      <c r="C98" s="13">
        <f>BlueCollarEmployeesByOccupationalSeries[[#This Row],[Total Empl]]/$B$146</f>
        <v>8.5492528563664452E-4</v>
      </c>
      <c r="D98" s="9">
        <v>125</v>
      </c>
      <c r="E98" s="9">
        <v>15</v>
      </c>
      <c r="F98" s="11">
        <f>BlueCollarEmployeesByOccupationalSeries[[#This Row],[Female Employees]]/BlueCollarEmployeesByOccupationalSeries[[#This Row],[Total Empl]]</f>
        <v>0.10714285714285714</v>
      </c>
      <c r="G98" s="15">
        <f>((BlueCollarEmployeesByOccupationalSeries[[#This Row],[Male Employees]]*BlueCollarEmployeesByOccupationalSeries[[#This Row],[Male
Average Salary]])+(E98*BlueCollarEmployeesByOccupationalSeries[[#This Row],[Female
Average Salary]]))/BlueCollarEmployeesByOccupationalSeries[[#This Row],[Total Empl]]</f>
        <v>61184.400000000038</v>
      </c>
      <c r="H98" s="15">
        <v>61293.712</v>
      </c>
      <c r="I98" s="15">
        <v>60273.466666667002</v>
      </c>
      <c r="J98" s="11">
        <f>ROUND(BlueCollarEmployeesByOccupationalSeries[[#This Row],[Female
Average Salary]]/BlueCollarEmployeesByOccupationalSeries[[#This Row],[Male
Average Salary]],3)</f>
        <v>0.98299999999999998</v>
      </c>
      <c r="K98" s="16">
        <f>ROUND(BlueCollarEmployeesByOccupationalSeries[[#This Row],[% 
of Total Pop]]*J98,7)</f>
        <v>8.4040000000000004E-4</v>
      </c>
    </row>
    <row r="99" spans="1:11" ht="15.6" x14ac:dyDescent="0.3">
      <c r="A99" s="6" t="s">
        <v>430</v>
      </c>
      <c r="B99" s="9">
        <f>BlueCollarEmployeesByOccupationalSeries[[#This Row],[Male Employees]]+BlueCollarEmployeesByOccupationalSeries[[#This Row],[Female Employees]]</f>
        <v>486</v>
      </c>
      <c r="C99" s="13">
        <f>BlueCollarEmployeesByOccupationalSeries[[#This Row],[Total Empl]]/$B$146</f>
        <v>2.9678120629957803E-3</v>
      </c>
      <c r="D99" s="9">
        <v>454</v>
      </c>
      <c r="E99" s="9">
        <v>32</v>
      </c>
      <c r="F99" s="11">
        <f>BlueCollarEmployeesByOccupationalSeries[[#This Row],[Female Employees]]/BlueCollarEmployeesByOccupationalSeries[[#This Row],[Total Empl]]</f>
        <v>6.584362139917696E-2</v>
      </c>
      <c r="G99" s="15">
        <f>((BlueCollarEmployeesByOccupationalSeries[[#This Row],[Male Employees]]*BlueCollarEmployeesByOccupationalSeries[[#This Row],[Male
Average Salary]])+(E99*BlueCollarEmployeesByOccupationalSeries[[#This Row],[Female
Average Salary]]))/BlueCollarEmployeesByOccupationalSeries[[#This Row],[Total Empl]]</f>
        <v>58088.833333333765</v>
      </c>
      <c r="H99" s="15">
        <v>58205.660792952003</v>
      </c>
      <c r="I99" s="15">
        <v>56431.34375</v>
      </c>
      <c r="J99" s="11">
        <f>ROUND(BlueCollarEmployeesByOccupationalSeries[[#This Row],[Female
Average Salary]]/BlueCollarEmployeesByOccupationalSeries[[#This Row],[Male
Average Salary]],3)</f>
        <v>0.97</v>
      </c>
      <c r="K99" s="16">
        <f>ROUND(BlueCollarEmployeesByOccupationalSeries[[#This Row],[% 
of Total Pop]]*J99,7)</f>
        <v>2.8787999999999999E-3</v>
      </c>
    </row>
    <row r="100" spans="1:11" ht="15.6" x14ac:dyDescent="0.3">
      <c r="A100" s="6" t="s">
        <v>431</v>
      </c>
      <c r="B100" s="9">
        <f>BlueCollarEmployeesByOccupationalSeries[[#This Row],[Male Employees]]+BlueCollarEmployeesByOccupationalSeries[[#This Row],[Female Employees]]</f>
        <v>573</v>
      </c>
      <c r="C100" s="13">
        <f>BlueCollarEmployeesByOccupationalSeries[[#This Row],[Total Empl]]/$B$146</f>
        <v>3.4990870619271237E-3</v>
      </c>
      <c r="D100" s="9">
        <v>519</v>
      </c>
      <c r="E100" s="9">
        <v>54</v>
      </c>
      <c r="F100" s="11">
        <f>BlueCollarEmployeesByOccupationalSeries[[#This Row],[Female Employees]]/BlueCollarEmployeesByOccupationalSeries[[#This Row],[Total Empl]]</f>
        <v>9.4240837696335081E-2</v>
      </c>
      <c r="G100" s="15">
        <f>((BlueCollarEmployeesByOccupationalSeries[[#This Row],[Male Employees]]*BlueCollarEmployeesByOccupationalSeries[[#This Row],[Male
Average Salary]])+(E100*BlueCollarEmployeesByOccupationalSeries[[#This Row],[Female
Average Salary]]))/BlueCollarEmployeesByOccupationalSeries[[#This Row],[Total Empl]]</f>
        <v>70337.837696334725</v>
      </c>
      <c r="H100" s="15">
        <v>70390.502890172997</v>
      </c>
      <c r="I100" s="15">
        <v>69831.666666667006</v>
      </c>
      <c r="J100" s="11">
        <f>ROUND(BlueCollarEmployeesByOccupationalSeries[[#This Row],[Female
Average Salary]]/BlueCollarEmployeesByOccupationalSeries[[#This Row],[Male
Average Salary]],3)</f>
        <v>0.99199999999999999</v>
      </c>
      <c r="K100" s="16">
        <f>ROUND(BlueCollarEmployeesByOccupationalSeries[[#This Row],[% 
of Total Pop]]*J100,7)</f>
        <v>3.4711E-3</v>
      </c>
    </row>
    <row r="101" spans="1:11" ht="15.6" x14ac:dyDescent="0.3">
      <c r="A101" s="6" t="s">
        <v>439</v>
      </c>
      <c r="B101" s="9">
        <f>BlueCollarEmployeesByOccupationalSeries[[#This Row],[Male Employees]]+BlueCollarEmployeesByOccupationalSeries[[#This Row],[Female Employees]]</f>
        <v>781</v>
      </c>
      <c r="C101" s="13">
        <f>BlueCollarEmployeesByOccupationalSeries[[#This Row],[Total Empl]]/$B$146</f>
        <v>4.7692617720158526E-3</v>
      </c>
      <c r="D101" s="9">
        <v>722</v>
      </c>
      <c r="E101" s="9">
        <v>59</v>
      </c>
      <c r="F101" s="11">
        <f>BlueCollarEmployeesByOccupationalSeries[[#This Row],[Female Employees]]/BlueCollarEmployeesByOccupationalSeries[[#This Row],[Total Empl]]</f>
        <v>7.5544174135723438E-2</v>
      </c>
      <c r="G101" s="15">
        <f>((BlueCollarEmployeesByOccupationalSeries[[#This Row],[Male Employees]]*BlueCollarEmployeesByOccupationalSeries[[#This Row],[Male
Average Salary]])+(E101*BlueCollarEmployeesByOccupationalSeries[[#This Row],[Female
Average Salary]]))/BlueCollarEmployeesByOccupationalSeries[[#This Row],[Total Empl]]</f>
        <v>75555.380057928822</v>
      </c>
      <c r="H101" s="15">
        <v>75481.825242717998</v>
      </c>
      <c r="I101" s="15">
        <v>76455.491525424004</v>
      </c>
      <c r="J101" s="11">
        <f>ROUND(BlueCollarEmployeesByOccupationalSeries[[#This Row],[Female
Average Salary]]/BlueCollarEmployeesByOccupationalSeries[[#This Row],[Male
Average Salary]],3)</f>
        <v>1.0129999999999999</v>
      </c>
      <c r="K101" s="16">
        <f>ROUND(BlueCollarEmployeesByOccupationalSeries[[#This Row],[% 
of Total Pop]]*J101,7)</f>
        <v>4.8313000000000002E-3</v>
      </c>
    </row>
    <row r="102" spans="1:11" ht="15.6" x14ac:dyDescent="0.3">
      <c r="A102" s="6" t="s">
        <v>440</v>
      </c>
      <c r="B102" s="9">
        <f>BlueCollarEmployeesByOccupationalSeries[[#This Row],[Male Employees]]+BlueCollarEmployeesByOccupationalSeries[[#This Row],[Female Employees]]</f>
        <v>2256</v>
      </c>
      <c r="C102" s="13">
        <f>BlueCollarEmployeesByOccupationalSeries[[#This Row],[Total Empl]]/$B$146</f>
        <v>1.3776510317116216E-2</v>
      </c>
      <c r="D102" s="9">
        <v>1647</v>
      </c>
      <c r="E102" s="9">
        <v>609</v>
      </c>
      <c r="F102" s="11">
        <f>BlueCollarEmployeesByOccupationalSeries[[#This Row],[Female Employees]]/BlueCollarEmployeesByOccupationalSeries[[#This Row],[Total Empl]]</f>
        <v>0.26994680851063829</v>
      </c>
      <c r="G102" s="15">
        <f>((BlueCollarEmployeesByOccupationalSeries[[#This Row],[Male Employees]]*BlueCollarEmployeesByOccupationalSeries[[#This Row],[Male
Average Salary]])+(E102*BlueCollarEmployeesByOccupationalSeries[[#This Row],[Female
Average Salary]]))/BlueCollarEmployeesByOccupationalSeries[[#This Row],[Total Empl]]</f>
        <v>52496.906914893843</v>
      </c>
      <c r="H102" s="15">
        <v>52989.528840316001</v>
      </c>
      <c r="I102" s="15">
        <v>51164.643678161003</v>
      </c>
      <c r="J102" s="11">
        <f>ROUND(BlueCollarEmployeesByOccupationalSeries[[#This Row],[Female
Average Salary]]/BlueCollarEmployeesByOccupationalSeries[[#This Row],[Male
Average Salary]],3)</f>
        <v>0.96599999999999997</v>
      </c>
      <c r="K102" s="16">
        <f>ROUND(BlueCollarEmployeesByOccupationalSeries[[#This Row],[% 
of Total Pop]]*J102,7)</f>
        <v>1.33081E-2</v>
      </c>
    </row>
    <row r="103" spans="1:11" ht="15.6" x14ac:dyDescent="0.3">
      <c r="A103" s="6" t="s">
        <v>441</v>
      </c>
      <c r="B103" s="9">
        <f>BlueCollarEmployeesByOccupationalSeries[[#This Row],[Male Employees]]+BlueCollarEmployeesByOccupationalSeries[[#This Row],[Female Employees]]</f>
        <v>991</v>
      </c>
      <c r="C103" s="13">
        <f>BlueCollarEmployeesByOccupationalSeries[[#This Row],[Total Empl]]/$B$146</f>
        <v>6.0516497004708195E-3</v>
      </c>
      <c r="D103" s="9">
        <v>664</v>
      </c>
      <c r="E103" s="9">
        <v>327</v>
      </c>
      <c r="F103" s="11">
        <f>BlueCollarEmployeesByOccupationalSeries[[#This Row],[Female Employees]]/BlueCollarEmployeesByOccupationalSeries[[#This Row],[Total Empl]]</f>
        <v>0.32996972754793136</v>
      </c>
      <c r="G103" s="15">
        <f>((BlueCollarEmployeesByOccupationalSeries[[#This Row],[Male Employees]]*BlueCollarEmployeesByOccupationalSeries[[#This Row],[Male
Average Salary]])+(E103*BlueCollarEmployeesByOccupationalSeries[[#This Row],[Female
Average Salary]]))/BlueCollarEmployeesByOccupationalSeries[[#This Row],[Total Empl]]</f>
        <v>51752.5166498486</v>
      </c>
      <c r="H103" s="15">
        <v>52339.859939759001</v>
      </c>
      <c r="I103" s="15">
        <v>50559.868501529003</v>
      </c>
      <c r="J103" s="11">
        <f>ROUND(BlueCollarEmployeesByOccupationalSeries[[#This Row],[Female
Average Salary]]/BlueCollarEmployeesByOccupationalSeries[[#This Row],[Male
Average Salary]],3)</f>
        <v>0.96599999999999997</v>
      </c>
      <c r="K103" s="16">
        <f>ROUND(BlueCollarEmployeesByOccupationalSeries[[#This Row],[% 
of Total Pop]]*J103,7)</f>
        <v>5.8459000000000002E-3</v>
      </c>
    </row>
    <row r="104" spans="1:11" ht="15.6" x14ac:dyDescent="0.3">
      <c r="A104" s="6" t="s">
        <v>442</v>
      </c>
      <c r="B104" s="9">
        <f>BlueCollarEmployeesByOccupationalSeries[[#This Row],[Male Employees]]+BlueCollarEmployeesByOccupationalSeries[[#This Row],[Female Employees]]</f>
        <v>5786</v>
      </c>
      <c r="C104" s="13">
        <f>BlueCollarEmployeesByOccupationalSeries[[#This Row],[Total Empl]]/$B$146</f>
        <v>3.5332840733525897E-2</v>
      </c>
      <c r="D104" s="9">
        <v>5031</v>
      </c>
      <c r="E104" s="9">
        <v>755</v>
      </c>
      <c r="F104" s="11">
        <f>BlueCollarEmployeesByOccupationalSeries[[#This Row],[Female Employees]]/BlueCollarEmployeesByOccupationalSeries[[#This Row],[Total Empl]]</f>
        <v>0.13048738333909438</v>
      </c>
      <c r="G104" s="15">
        <f>((BlueCollarEmployeesByOccupationalSeries[[#This Row],[Male Employees]]*BlueCollarEmployeesByOccupationalSeries[[#This Row],[Male
Average Salary]])+(E104*BlueCollarEmployeesByOccupationalSeries[[#This Row],[Female
Average Salary]]))/BlueCollarEmployeesByOccupationalSeries[[#This Row],[Total Empl]]</f>
        <v>55782.303753696302</v>
      </c>
      <c r="H104" s="15">
        <v>55898.518886680002</v>
      </c>
      <c r="I104" s="15">
        <v>55007.895364238</v>
      </c>
      <c r="J104" s="11">
        <f>ROUND(BlueCollarEmployeesByOccupationalSeries[[#This Row],[Female
Average Salary]]/BlueCollarEmployeesByOccupationalSeries[[#This Row],[Male
Average Salary]],3)</f>
        <v>0.98399999999999999</v>
      </c>
      <c r="K104" s="16">
        <f>ROUND(BlueCollarEmployeesByOccupationalSeries[[#This Row],[% 
of Total Pop]]*J104,7)</f>
        <v>3.47675E-2</v>
      </c>
    </row>
    <row r="105" spans="1:11" ht="15.6" x14ac:dyDescent="0.3">
      <c r="A105" s="6" t="s">
        <v>443</v>
      </c>
      <c r="B105" s="9">
        <f>BlueCollarEmployeesByOccupationalSeries[[#This Row],[Male Employees]]+BlueCollarEmployeesByOccupationalSeries[[#This Row],[Female Employees]]</f>
        <v>952</v>
      </c>
      <c r="C105" s="13">
        <f>BlueCollarEmployeesByOccupationalSeries[[#This Row],[Total Empl]]/$B$146</f>
        <v>5.8134919423291831E-3</v>
      </c>
      <c r="D105" s="9">
        <v>699</v>
      </c>
      <c r="E105" s="9">
        <v>253</v>
      </c>
      <c r="F105" s="11">
        <f>BlueCollarEmployeesByOccupationalSeries[[#This Row],[Female Employees]]/BlueCollarEmployeesByOccupationalSeries[[#This Row],[Total Empl]]</f>
        <v>0.2657563025210084</v>
      </c>
      <c r="G105" s="15">
        <f>((BlueCollarEmployeesByOccupationalSeries[[#This Row],[Male Employees]]*BlueCollarEmployeesByOccupationalSeries[[#This Row],[Male
Average Salary]])+(E105*BlueCollarEmployeesByOccupationalSeries[[#This Row],[Female
Average Salary]]))/BlueCollarEmployeesByOccupationalSeries[[#This Row],[Total Empl]]</f>
        <v>56593.65756302479</v>
      </c>
      <c r="H105" s="15">
        <v>56748.047210299999</v>
      </c>
      <c r="I105" s="15">
        <v>56167.102766798002</v>
      </c>
      <c r="J105" s="11">
        <f>ROUND(BlueCollarEmployeesByOccupationalSeries[[#This Row],[Female
Average Salary]]/BlueCollarEmployeesByOccupationalSeries[[#This Row],[Male
Average Salary]],3)</f>
        <v>0.99</v>
      </c>
      <c r="K105" s="16">
        <f>ROUND(BlueCollarEmployeesByOccupationalSeries[[#This Row],[% 
of Total Pop]]*J105,7)</f>
        <v>5.7553999999999999E-3</v>
      </c>
    </row>
    <row r="106" spans="1:11" ht="15.6" x14ac:dyDescent="0.3">
      <c r="A106" s="6" t="s">
        <v>444</v>
      </c>
      <c r="B106" s="9">
        <f>BlueCollarEmployeesByOccupationalSeries[[#This Row],[Male Employees]]+BlueCollarEmployeesByOccupationalSeries[[#This Row],[Female Employees]]</f>
        <v>1337</v>
      </c>
      <c r="C106" s="13">
        <f>BlueCollarEmployeesByOccupationalSeries[[#This Row],[Total Empl]]/$B$146</f>
        <v>8.1645364778299562E-3</v>
      </c>
      <c r="D106" s="9">
        <v>1052</v>
      </c>
      <c r="E106" s="9">
        <v>285</v>
      </c>
      <c r="F106" s="11">
        <f>BlueCollarEmployeesByOccupationalSeries[[#This Row],[Female Employees]]/BlueCollarEmployeesByOccupationalSeries[[#This Row],[Total Empl]]</f>
        <v>0.2131637995512341</v>
      </c>
      <c r="G106" s="15">
        <f>((BlueCollarEmployeesByOccupationalSeries[[#This Row],[Male Employees]]*BlueCollarEmployeesByOccupationalSeries[[#This Row],[Male
Average Salary]])+(E106*BlueCollarEmployeesByOccupationalSeries[[#This Row],[Female
Average Salary]]))/BlueCollarEmployeesByOccupationalSeries[[#This Row],[Total Empl]]</f>
        <v>53865.391922214098</v>
      </c>
      <c r="H106" s="15">
        <v>54055.238593155998</v>
      </c>
      <c r="I106" s="15">
        <v>53164.624561404002</v>
      </c>
      <c r="J106" s="11">
        <f>ROUND(BlueCollarEmployeesByOccupationalSeries[[#This Row],[Female
Average Salary]]/BlueCollarEmployeesByOccupationalSeries[[#This Row],[Male
Average Salary]],3)</f>
        <v>0.98399999999999999</v>
      </c>
      <c r="K106" s="16">
        <f>ROUND(BlueCollarEmployeesByOccupationalSeries[[#This Row],[% 
of Total Pop]]*J106,7)</f>
        <v>8.0339000000000001E-3</v>
      </c>
    </row>
    <row r="107" spans="1:11" ht="15.6" x14ac:dyDescent="0.3">
      <c r="A107" s="6" t="s">
        <v>445</v>
      </c>
      <c r="B107" s="9">
        <f>BlueCollarEmployeesByOccupationalSeries[[#This Row],[Male Employees]]+BlueCollarEmployeesByOccupationalSeries[[#This Row],[Female Employees]]</f>
        <v>227</v>
      </c>
      <c r="C107" s="13">
        <f>BlueCollarEmployeesByOccupationalSeries[[#This Row],[Total Empl]]/$B$146</f>
        <v>1.3862002845679879E-3</v>
      </c>
      <c r="D107" s="9">
        <v>203</v>
      </c>
      <c r="E107" s="9">
        <v>24</v>
      </c>
      <c r="F107" s="11">
        <f>BlueCollarEmployeesByOccupationalSeries[[#This Row],[Female Employees]]/BlueCollarEmployeesByOccupationalSeries[[#This Row],[Total Empl]]</f>
        <v>0.10572687224669604</v>
      </c>
      <c r="G107" s="15">
        <f>((BlueCollarEmployeesByOccupationalSeries[[#This Row],[Male Employees]]*BlueCollarEmployeesByOccupationalSeries[[#This Row],[Male
Average Salary]])+(E107*BlueCollarEmployeesByOccupationalSeries[[#This Row],[Female
Average Salary]]))/BlueCollarEmployeesByOccupationalSeries[[#This Row],[Total Empl]]</f>
        <v>56499.678414096757</v>
      </c>
      <c r="H107" s="15">
        <v>56071.344827585999</v>
      </c>
      <c r="I107" s="15">
        <v>60122.666666666999</v>
      </c>
      <c r="J107" s="11">
        <f>ROUND(BlueCollarEmployeesByOccupationalSeries[[#This Row],[Female
Average Salary]]/BlueCollarEmployeesByOccupationalSeries[[#This Row],[Male
Average Salary]],3)</f>
        <v>1.0720000000000001</v>
      </c>
      <c r="K107" s="16">
        <f>ROUND(BlueCollarEmployeesByOccupationalSeries[[#This Row],[% 
of Total Pop]]*J107,7)</f>
        <v>1.4859999999999999E-3</v>
      </c>
    </row>
    <row r="108" spans="1:11" ht="15.6" x14ac:dyDescent="0.3">
      <c r="A108" s="6" t="s">
        <v>446</v>
      </c>
      <c r="B108" s="9">
        <f>BlueCollarEmployeesByOccupationalSeries[[#This Row],[Male Employees]]+BlueCollarEmployeesByOccupationalSeries[[#This Row],[Female Employees]]</f>
        <v>659</v>
      </c>
      <c r="C108" s="13">
        <f>BlueCollarEmployeesByOccupationalSeries[[#This Row],[Total Empl]]/$B$146</f>
        <v>4.0242554516753482E-3</v>
      </c>
      <c r="D108" s="9">
        <v>419</v>
      </c>
      <c r="E108" s="9">
        <v>240</v>
      </c>
      <c r="F108" s="11">
        <f>BlueCollarEmployeesByOccupationalSeries[[#This Row],[Female Employees]]/BlueCollarEmployeesByOccupationalSeries[[#This Row],[Total Empl]]</f>
        <v>0.36418816388467373</v>
      </c>
      <c r="G108" s="15">
        <f>((BlueCollarEmployeesByOccupationalSeries[[#This Row],[Male Employees]]*BlueCollarEmployeesByOccupationalSeries[[#This Row],[Male
Average Salary]])+(E108*BlueCollarEmployeesByOccupationalSeries[[#This Row],[Female
Average Salary]]))/BlueCollarEmployeesByOccupationalSeries[[#This Row],[Total Empl]]</f>
        <v>46018.356600910323</v>
      </c>
      <c r="H108" s="15">
        <v>45886.076372315001</v>
      </c>
      <c r="I108" s="15">
        <v>46249.295833333003</v>
      </c>
      <c r="J108" s="11">
        <f>ROUND(BlueCollarEmployeesByOccupationalSeries[[#This Row],[Female
Average Salary]]/BlueCollarEmployeesByOccupationalSeries[[#This Row],[Male
Average Salary]],3)</f>
        <v>1.008</v>
      </c>
      <c r="K108" s="16">
        <f>ROUND(BlueCollarEmployeesByOccupationalSeries[[#This Row],[% 
of Total Pop]]*J108,7)</f>
        <v>4.0563999999999999E-3</v>
      </c>
    </row>
    <row r="109" spans="1:11" ht="15.6" x14ac:dyDescent="0.3">
      <c r="A109" s="6" t="s">
        <v>447</v>
      </c>
      <c r="B109" s="9">
        <f>BlueCollarEmployeesByOccupationalSeries[[#This Row],[Male Employees]]+BlueCollarEmployeesByOccupationalSeries[[#This Row],[Female Employees]]</f>
        <v>215</v>
      </c>
      <c r="C109" s="13">
        <f>BlueCollarEmployeesByOccupationalSeries[[#This Row],[Total Empl]]/$B$146</f>
        <v>1.3129209743705612E-3</v>
      </c>
      <c r="D109" s="9">
        <v>167</v>
      </c>
      <c r="E109" s="9">
        <v>48</v>
      </c>
      <c r="F109" s="11">
        <f>BlueCollarEmployeesByOccupationalSeries[[#This Row],[Female Employees]]/BlueCollarEmployeesByOccupationalSeries[[#This Row],[Total Empl]]</f>
        <v>0.22325581395348837</v>
      </c>
      <c r="G109" s="15">
        <f>((BlueCollarEmployeesByOccupationalSeries[[#This Row],[Male Employees]]*BlueCollarEmployeesByOccupationalSeries[[#This Row],[Male
Average Salary]])+(E109*BlueCollarEmployeesByOccupationalSeries[[#This Row],[Female
Average Salary]]))/BlueCollarEmployeesByOccupationalSeries[[#This Row],[Total Empl]]</f>
        <v>60901.297674418398</v>
      </c>
      <c r="H109" s="15">
        <v>60288.467065867997</v>
      </c>
      <c r="I109" s="15">
        <v>63033.4375</v>
      </c>
      <c r="J109" s="11">
        <f>ROUND(BlueCollarEmployeesByOccupationalSeries[[#This Row],[Female
Average Salary]]/BlueCollarEmployeesByOccupationalSeries[[#This Row],[Male
Average Salary]],3)</f>
        <v>1.046</v>
      </c>
      <c r="K109" s="16">
        <f>ROUND(BlueCollarEmployeesByOccupationalSeries[[#This Row],[% 
of Total Pop]]*J109,7)</f>
        <v>1.3733E-3</v>
      </c>
    </row>
    <row r="110" spans="1:11" ht="15.6" x14ac:dyDescent="0.3">
      <c r="A110" s="6" t="s">
        <v>448</v>
      </c>
      <c r="B110" s="9">
        <f>BlueCollarEmployeesByOccupationalSeries[[#This Row],[Male Employees]]+BlueCollarEmployeesByOccupationalSeries[[#This Row],[Female Employees]]</f>
        <v>153</v>
      </c>
      <c r="C110" s="13">
        <f>BlueCollarEmployeesByOccupationalSeries[[#This Row],[Total Empl]]/$B$146</f>
        <v>9.3431120501719013E-4</v>
      </c>
      <c r="D110" s="9">
        <v>143</v>
      </c>
      <c r="E110" s="9">
        <v>10</v>
      </c>
      <c r="F110" s="11">
        <f>BlueCollarEmployeesByOccupationalSeries[[#This Row],[Female Employees]]/BlueCollarEmployeesByOccupationalSeries[[#This Row],[Total Empl]]</f>
        <v>6.535947712418301E-2</v>
      </c>
      <c r="G110" s="15">
        <f>((BlueCollarEmployeesByOccupationalSeries[[#This Row],[Male Employees]]*BlueCollarEmployeesByOccupationalSeries[[#This Row],[Male
Average Salary]])+(E110*BlueCollarEmployeesByOccupationalSeries[[#This Row],[Female
Average Salary]]))/BlueCollarEmployeesByOccupationalSeries[[#This Row],[Total Empl]]</f>
        <v>64132.679738561761</v>
      </c>
      <c r="H110" s="15">
        <v>64517.643356642999</v>
      </c>
      <c r="I110" s="15">
        <v>58627.7</v>
      </c>
      <c r="J110" s="11">
        <f>ROUND(BlueCollarEmployeesByOccupationalSeries[[#This Row],[Female
Average Salary]]/BlueCollarEmployeesByOccupationalSeries[[#This Row],[Male
Average Salary]],3)</f>
        <v>0.90900000000000003</v>
      </c>
      <c r="K110" s="16">
        <f>ROUND(BlueCollarEmployeesByOccupationalSeries[[#This Row],[% 
of Total Pop]]*J110,7)</f>
        <v>8.4929999999999999E-4</v>
      </c>
    </row>
    <row r="111" spans="1:11" ht="15.6" x14ac:dyDescent="0.3">
      <c r="A111" s="6" t="s">
        <v>432</v>
      </c>
      <c r="B111" s="9">
        <f>BlueCollarEmployeesByOccupationalSeries[[#This Row],[Male Employees]]+BlueCollarEmployeesByOccupationalSeries[[#This Row],[Female Employees]]</f>
        <v>263</v>
      </c>
      <c r="C111" s="13">
        <f>BlueCollarEmployeesByOccupationalSeries[[#This Row],[Total Empl]]/$B$146</f>
        <v>1.606038215160268E-3</v>
      </c>
      <c r="D111" s="9">
        <v>220</v>
      </c>
      <c r="E111" s="9">
        <v>43</v>
      </c>
      <c r="F111" s="11">
        <f>BlueCollarEmployeesByOccupationalSeries[[#This Row],[Female Employees]]/BlueCollarEmployeesByOccupationalSeries[[#This Row],[Total Empl]]</f>
        <v>0.1634980988593156</v>
      </c>
      <c r="G111" s="15">
        <f>((BlueCollarEmployeesByOccupationalSeries[[#This Row],[Male Employees]]*BlueCollarEmployeesByOccupationalSeries[[#This Row],[Male
Average Salary]])+(E111*BlueCollarEmployeesByOccupationalSeries[[#This Row],[Female
Average Salary]]))/BlueCollarEmployeesByOccupationalSeries[[#This Row],[Total Empl]]</f>
        <v>54484.35361216696</v>
      </c>
      <c r="H111" s="15">
        <v>54792.186363635999</v>
      </c>
      <c r="I111" s="15">
        <v>52909.395348837003</v>
      </c>
      <c r="J111" s="11">
        <f>ROUND(BlueCollarEmployeesByOccupationalSeries[[#This Row],[Female
Average Salary]]/BlueCollarEmployeesByOccupationalSeries[[#This Row],[Male
Average Salary]],3)</f>
        <v>0.96599999999999997</v>
      </c>
      <c r="K111" s="16">
        <f>ROUND(BlueCollarEmployeesByOccupationalSeries[[#This Row],[% 
of Total Pop]]*J111,7)</f>
        <v>1.5514000000000001E-3</v>
      </c>
    </row>
    <row r="112" spans="1:11" ht="15.6" x14ac:dyDescent="0.3">
      <c r="A112" s="6" t="s">
        <v>449</v>
      </c>
      <c r="B112" s="9">
        <f>BlueCollarEmployeesByOccupationalSeries[[#This Row],[Male Employees]]+BlueCollarEmployeesByOccupationalSeries[[#This Row],[Female Employees]]</f>
        <v>213</v>
      </c>
      <c r="C112" s="13">
        <f>BlueCollarEmployeesByOccupationalSeries[[#This Row],[Total Empl]]/$B$146</f>
        <v>1.3007077560043235E-3</v>
      </c>
      <c r="D112" s="9">
        <v>186</v>
      </c>
      <c r="E112" s="9">
        <v>27</v>
      </c>
      <c r="F112" s="11">
        <f>BlueCollarEmployeesByOccupationalSeries[[#This Row],[Female Employees]]/BlueCollarEmployeesByOccupationalSeries[[#This Row],[Total Empl]]</f>
        <v>0.12676056338028169</v>
      </c>
      <c r="G112" s="15">
        <f>((BlueCollarEmployeesByOccupationalSeries[[#This Row],[Male Employees]]*BlueCollarEmployeesByOccupationalSeries[[#This Row],[Male
Average Salary]])+(E112*BlueCollarEmployeesByOccupationalSeries[[#This Row],[Female
Average Salary]]))/BlueCollarEmployeesByOccupationalSeries[[#This Row],[Total Empl]]</f>
        <v>55510.859154929916</v>
      </c>
      <c r="H112" s="15">
        <v>55526.473118280002</v>
      </c>
      <c r="I112" s="15">
        <v>55403.296296296001</v>
      </c>
      <c r="J112" s="11">
        <f>ROUND(BlueCollarEmployeesByOccupationalSeries[[#This Row],[Female
Average Salary]]/BlueCollarEmployeesByOccupationalSeries[[#This Row],[Male
Average Salary]],3)</f>
        <v>0.998</v>
      </c>
      <c r="K112" s="16">
        <f>ROUND(BlueCollarEmployeesByOccupationalSeries[[#This Row],[% 
of Total Pop]]*J112,7)</f>
        <v>1.2980999999999999E-3</v>
      </c>
    </row>
    <row r="113" spans="1:11" ht="15.6" x14ac:dyDescent="0.3">
      <c r="A113" s="6" t="s">
        <v>450</v>
      </c>
      <c r="B113" s="9">
        <f>BlueCollarEmployeesByOccupationalSeries[[#This Row],[Male Employees]]+BlueCollarEmployeesByOccupationalSeries[[#This Row],[Female Employees]]</f>
        <v>666</v>
      </c>
      <c r="C113" s="13">
        <f>BlueCollarEmployeesByOccupationalSeries[[#This Row],[Total Empl]]/$B$146</f>
        <v>4.0670017159571805E-3</v>
      </c>
      <c r="D113" s="9">
        <v>448</v>
      </c>
      <c r="E113" s="9">
        <v>218</v>
      </c>
      <c r="F113" s="11">
        <f>BlueCollarEmployeesByOccupationalSeries[[#This Row],[Female Employees]]/BlueCollarEmployeesByOccupationalSeries[[#This Row],[Total Empl]]</f>
        <v>0.32732732732732733</v>
      </c>
      <c r="G113" s="15">
        <f>((BlueCollarEmployeesByOccupationalSeries[[#This Row],[Male Employees]]*BlueCollarEmployeesByOccupationalSeries[[#This Row],[Male
Average Salary]])+(E113*BlueCollarEmployeesByOccupationalSeries[[#This Row],[Female
Average Salary]]))/BlueCollarEmployeesByOccupationalSeries[[#This Row],[Total Empl]]</f>
        <v>40236.933933934117</v>
      </c>
      <c r="H113" s="15">
        <v>40214.537946429002</v>
      </c>
      <c r="I113" s="15">
        <v>40282.958715596003</v>
      </c>
      <c r="J113" s="11">
        <f>ROUND(BlueCollarEmployeesByOccupationalSeries[[#This Row],[Female
Average Salary]]/BlueCollarEmployeesByOccupationalSeries[[#This Row],[Male
Average Salary]],3)</f>
        <v>1.002</v>
      </c>
      <c r="K113" s="16">
        <f>ROUND(BlueCollarEmployeesByOccupationalSeries[[#This Row],[% 
of Total Pop]]*J113,7)</f>
        <v>4.0750999999999999E-3</v>
      </c>
    </row>
    <row r="114" spans="1:11" ht="15.6" x14ac:dyDescent="0.3">
      <c r="A114" s="6" t="s">
        <v>451</v>
      </c>
      <c r="B114" s="9">
        <f>BlueCollarEmployeesByOccupationalSeries[[#This Row],[Male Employees]]+BlueCollarEmployeesByOccupationalSeries[[#This Row],[Female Employees]]</f>
        <v>201</v>
      </c>
      <c r="C114" s="13">
        <f>BlueCollarEmployeesByOccupationalSeries[[#This Row],[Total Empl]]/$B$146</f>
        <v>1.2274284458068968E-3</v>
      </c>
      <c r="D114" s="9">
        <v>159</v>
      </c>
      <c r="E114" s="9">
        <v>42</v>
      </c>
      <c r="F114" s="11">
        <f>BlueCollarEmployeesByOccupationalSeries[[#This Row],[Female Employees]]/BlueCollarEmployeesByOccupationalSeries[[#This Row],[Total Empl]]</f>
        <v>0.20895522388059701</v>
      </c>
      <c r="G114" s="15">
        <f>((BlueCollarEmployeesByOccupationalSeries[[#This Row],[Male Employees]]*BlueCollarEmployeesByOccupationalSeries[[#This Row],[Male
Average Salary]])+(E114*BlueCollarEmployeesByOccupationalSeries[[#This Row],[Female
Average Salary]]))/BlueCollarEmployeesByOccupationalSeries[[#This Row],[Total Empl]]</f>
        <v>47485.517412935616</v>
      </c>
      <c r="H114" s="15">
        <v>47746.911949686</v>
      </c>
      <c r="I114" s="15">
        <v>46495.952380952003</v>
      </c>
      <c r="J114" s="11">
        <f>ROUND(BlueCollarEmployeesByOccupationalSeries[[#This Row],[Female
Average Salary]]/BlueCollarEmployeesByOccupationalSeries[[#This Row],[Male
Average Salary]],3)</f>
        <v>0.97399999999999998</v>
      </c>
      <c r="K114" s="16">
        <f>ROUND(BlueCollarEmployeesByOccupationalSeries[[#This Row],[% 
of Total Pop]]*J114,7)</f>
        <v>1.1954999999999999E-3</v>
      </c>
    </row>
    <row r="115" spans="1:11" ht="15.6" x14ac:dyDescent="0.3">
      <c r="A115" s="6" t="s">
        <v>433</v>
      </c>
      <c r="B115" s="9">
        <f>BlueCollarEmployeesByOccupationalSeries[[#This Row],[Male Employees]]+BlueCollarEmployeesByOccupationalSeries[[#This Row],[Female Employees]]</f>
        <v>3546</v>
      </c>
      <c r="C115" s="13">
        <f>BlueCollarEmployeesByOccupationalSeries[[#This Row],[Total Empl]]/$B$146</f>
        <v>2.1654036163339583E-2</v>
      </c>
      <c r="D115" s="9">
        <v>2462</v>
      </c>
      <c r="E115" s="9">
        <v>1084</v>
      </c>
      <c r="F115" s="11">
        <f>BlueCollarEmployeesByOccupationalSeries[[#This Row],[Female Employees]]/BlueCollarEmployeesByOccupationalSeries[[#This Row],[Total Empl]]</f>
        <v>0.30569655950366609</v>
      </c>
      <c r="G115" s="15">
        <f>((BlueCollarEmployeesByOccupationalSeries[[#This Row],[Male Employees]]*BlueCollarEmployeesByOccupationalSeries[[#This Row],[Male
Average Salary]])+(E115*BlueCollarEmployeesByOccupationalSeries[[#This Row],[Female
Average Salary]]))/BlueCollarEmployeesByOccupationalSeries[[#This Row],[Total Empl]]</f>
        <v>62109.850535814563</v>
      </c>
      <c r="H115" s="15">
        <v>64783.705117789999</v>
      </c>
      <c r="I115" s="15">
        <v>56036.944649445999</v>
      </c>
      <c r="J115" s="11">
        <f>ROUND(BlueCollarEmployeesByOccupationalSeries[[#This Row],[Female
Average Salary]]/BlueCollarEmployeesByOccupationalSeries[[#This Row],[Male
Average Salary]],3)</f>
        <v>0.86499999999999999</v>
      </c>
      <c r="K115" s="16">
        <f>ROUND(BlueCollarEmployeesByOccupationalSeries[[#This Row],[% 
of Total Pop]]*J115,7)</f>
        <v>1.8730699999999999E-2</v>
      </c>
    </row>
    <row r="116" spans="1:11" ht="15.6" x14ac:dyDescent="0.3">
      <c r="A116" s="6" t="s">
        <v>434</v>
      </c>
      <c r="B116" s="9">
        <f>BlueCollarEmployeesByOccupationalSeries[[#This Row],[Male Employees]]+BlueCollarEmployeesByOccupationalSeries[[#This Row],[Female Employees]]</f>
        <v>740</v>
      </c>
      <c r="C116" s="13">
        <f>BlueCollarEmployeesByOccupationalSeries[[#This Row],[Total Empl]]/$B$146</f>
        <v>4.5188907955079783E-3</v>
      </c>
      <c r="D116" s="9">
        <v>582</v>
      </c>
      <c r="E116" s="9">
        <v>158</v>
      </c>
      <c r="F116" s="11">
        <f>BlueCollarEmployeesByOccupationalSeries[[#This Row],[Female Employees]]/BlueCollarEmployeesByOccupationalSeries[[#This Row],[Total Empl]]</f>
        <v>0.21351351351351353</v>
      </c>
      <c r="G116" s="15">
        <f>((BlueCollarEmployeesByOccupationalSeries[[#This Row],[Male Employees]]*BlueCollarEmployeesByOccupationalSeries[[#This Row],[Male
Average Salary]])+(E116*BlueCollarEmployeesByOccupationalSeries[[#This Row],[Female
Average Salary]]))/BlueCollarEmployeesByOccupationalSeries[[#This Row],[Total Empl]]</f>
        <v>55113.537837838121</v>
      </c>
      <c r="H116" s="15">
        <v>55549.080756014002</v>
      </c>
      <c r="I116" s="15">
        <v>53509.196202532003</v>
      </c>
      <c r="J116" s="11">
        <f>ROUND(BlueCollarEmployeesByOccupationalSeries[[#This Row],[Female
Average Salary]]/BlueCollarEmployeesByOccupationalSeries[[#This Row],[Male
Average Salary]],3)</f>
        <v>0.96299999999999997</v>
      </c>
      <c r="K116" s="16">
        <f>ROUND(BlueCollarEmployeesByOccupationalSeries[[#This Row],[% 
of Total Pop]]*J116,7)</f>
        <v>4.3517E-3</v>
      </c>
    </row>
    <row r="117" spans="1:11" ht="15.6" x14ac:dyDescent="0.3">
      <c r="A117" s="6" t="s">
        <v>435</v>
      </c>
      <c r="B117" s="9">
        <f>BlueCollarEmployeesByOccupationalSeries[[#This Row],[Male Employees]]+BlueCollarEmployeesByOccupationalSeries[[#This Row],[Female Employees]]</f>
        <v>4672</v>
      </c>
      <c r="C117" s="13">
        <f>BlueCollarEmployeesByOccupationalSeries[[#This Row],[Total Empl]]/$B$146</f>
        <v>2.8530078103531451E-2</v>
      </c>
      <c r="D117" s="9">
        <v>2331</v>
      </c>
      <c r="E117" s="9">
        <v>2341</v>
      </c>
      <c r="F117" s="11">
        <f>BlueCollarEmployeesByOccupationalSeries[[#This Row],[Female Employees]]/BlueCollarEmployeesByOccupationalSeries[[#This Row],[Total Empl]]</f>
        <v>0.50107020547945202</v>
      </c>
      <c r="G117" s="15">
        <f>((BlueCollarEmployeesByOccupationalSeries[[#This Row],[Male Employees]]*BlueCollarEmployeesByOccupationalSeries[[#This Row],[Male
Average Salary]])+(E117*BlueCollarEmployeesByOccupationalSeries[[#This Row],[Female
Average Salary]]))/BlueCollarEmployeesByOccupationalSeries[[#This Row],[Total Empl]]</f>
        <v>43227.592465753034</v>
      </c>
      <c r="H117" s="15">
        <v>43725.354354354</v>
      </c>
      <c r="I117" s="15">
        <v>42731.956856044002</v>
      </c>
      <c r="J117" s="11">
        <f>ROUND(BlueCollarEmployeesByOccupationalSeries[[#This Row],[Female
Average Salary]]/BlueCollarEmployeesByOccupationalSeries[[#This Row],[Male
Average Salary]],3)</f>
        <v>0.97699999999999998</v>
      </c>
      <c r="K117" s="16">
        <f>ROUND(BlueCollarEmployeesByOccupationalSeries[[#This Row],[% 
of Total Pop]]*J117,7)</f>
        <v>2.78739E-2</v>
      </c>
    </row>
    <row r="118" spans="1:11" ht="15.6" x14ac:dyDescent="0.3">
      <c r="A118" s="6" t="s">
        <v>452</v>
      </c>
      <c r="B118" s="9">
        <f>BlueCollarEmployeesByOccupationalSeries[[#This Row],[Male Employees]]+BlueCollarEmployeesByOccupationalSeries[[#This Row],[Female Employees]]</f>
        <v>943</v>
      </c>
      <c r="C118" s="13">
        <f>BlueCollarEmployeesByOccupationalSeries[[#This Row],[Total Empl]]/$B$146</f>
        <v>5.7585324596811129E-3</v>
      </c>
      <c r="D118" s="9">
        <v>881</v>
      </c>
      <c r="E118" s="9">
        <v>62</v>
      </c>
      <c r="F118" s="11">
        <f>BlueCollarEmployeesByOccupationalSeries[[#This Row],[Female Employees]]/BlueCollarEmployeesByOccupationalSeries[[#This Row],[Total Empl]]</f>
        <v>6.5747613997879109E-2</v>
      </c>
      <c r="G118" s="15">
        <f>((BlueCollarEmployeesByOccupationalSeries[[#This Row],[Male Employees]]*BlueCollarEmployeesByOccupationalSeries[[#This Row],[Male
Average Salary]])+(E118*BlueCollarEmployeesByOccupationalSeries[[#This Row],[Female
Average Salary]]))/BlueCollarEmployeesByOccupationalSeries[[#This Row],[Total Empl]]</f>
        <v>62158.196182396561</v>
      </c>
      <c r="H118" s="15">
        <v>62303.174801362002</v>
      </c>
      <c r="I118" s="15">
        <v>60098.096774193997</v>
      </c>
      <c r="J118" s="11">
        <f>ROUND(BlueCollarEmployeesByOccupationalSeries[[#This Row],[Female
Average Salary]]/BlueCollarEmployeesByOccupationalSeries[[#This Row],[Male
Average Salary]],3)</f>
        <v>0.96499999999999997</v>
      </c>
      <c r="K118" s="16">
        <f>ROUND(BlueCollarEmployeesByOccupationalSeries[[#This Row],[% 
of Total Pop]]*J118,7)</f>
        <v>5.5570000000000003E-3</v>
      </c>
    </row>
    <row r="119" spans="1:11" ht="15.6" x14ac:dyDescent="0.3">
      <c r="A119" s="6" t="s">
        <v>453</v>
      </c>
      <c r="B119" s="9">
        <f>BlueCollarEmployeesByOccupationalSeries[[#This Row],[Male Employees]]+BlueCollarEmployeesByOccupationalSeries[[#This Row],[Female Employees]]</f>
        <v>851</v>
      </c>
      <c r="C119" s="13">
        <f>BlueCollarEmployeesByOccupationalSeries[[#This Row],[Total Empl]]/$B$146</f>
        <v>5.1967244148341746E-3</v>
      </c>
      <c r="D119" s="9">
        <v>812</v>
      </c>
      <c r="E119" s="9">
        <v>39</v>
      </c>
      <c r="F119" s="11">
        <f>BlueCollarEmployeesByOccupationalSeries[[#This Row],[Female Employees]]/BlueCollarEmployeesByOccupationalSeries[[#This Row],[Total Empl]]</f>
        <v>4.5828437132784956E-2</v>
      </c>
      <c r="G119" s="15">
        <f>((BlueCollarEmployeesByOccupationalSeries[[#This Row],[Male Employees]]*BlueCollarEmployeesByOccupationalSeries[[#This Row],[Male
Average Salary]])+(E119*BlueCollarEmployeesByOccupationalSeries[[#This Row],[Female
Average Salary]]))/BlueCollarEmployeesByOccupationalSeries[[#This Row],[Total Empl]]</f>
        <v>71208.690951820899</v>
      </c>
      <c r="H119" s="15">
        <v>71330.809113299998</v>
      </c>
      <c r="I119" s="15">
        <v>68666.128205128</v>
      </c>
      <c r="J119" s="11">
        <f>ROUND(BlueCollarEmployeesByOccupationalSeries[[#This Row],[Female
Average Salary]]/BlueCollarEmployeesByOccupationalSeries[[#This Row],[Male
Average Salary]],3)</f>
        <v>0.96299999999999997</v>
      </c>
      <c r="K119" s="16">
        <f>ROUND(BlueCollarEmployeesByOccupationalSeries[[#This Row],[% 
of Total Pop]]*J119,7)</f>
        <v>5.0044E-3</v>
      </c>
    </row>
    <row r="120" spans="1:11" ht="15.6" x14ac:dyDescent="0.3">
      <c r="A120" s="6" t="s">
        <v>454</v>
      </c>
      <c r="B120" s="9">
        <f>BlueCollarEmployeesByOccupationalSeries[[#This Row],[Male Employees]]+BlueCollarEmployeesByOccupationalSeries[[#This Row],[Female Employees]]</f>
        <v>2117</v>
      </c>
      <c r="C120" s="13">
        <f>BlueCollarEmployeesByOccupationalSeries[[#This Row],[Total Empl]]/$B$146</f>
        <v>1.2927691640662689E-2</v>
      </c>
      <c r="D120" s="9">
        <v>1974</v>
      </c>
      <c r="E120" s="9">
        <v>143</v>
      </c>
      <c r="F120" s="11">
        <f>BlueCollarEmployeesByOccupationalSeries[[#This Row],[Female Employees]]/BlueCollarEmployeesByOccupationalSeries[[#This Row],[Total Empl]]</f>
        <v>6.7548417572035904E-2</v>
      </c>
      <c r="G120" s="15">
        <f>((BlueCollarEmployeesByOccupationalSeries[[#This Row],[Male Employees]]*BlueCollarEmployeesByOccupationalSeries[[#This Row],[Male
Average Salary]])+(E120*BlueCollarEmployeesByOccupationalSeries[[#This Row],[Female
Average Salary]]))/BlueCollarEmployeesByOccupationalSeries[[#This Row],[Total Empl]]</f>
        <v>67889.232404346083</v>
      </c>
      <c r="H120" s="15">
        <v>67962.597264437994</v>
      </c>
      <c r="I120" s="15">
        <v>66876.489510490006</v>
      </c>
      <c r="J120" s="11">
        <f>ROUND(BlueCollarEmployeesByOccupationalSeries[[#This Row],[Female
Average Salary]]/BlueCollarEmployeesByOccupationalSeries[[#This Row],[Male
Average Salary]],3)</f>
        <v>0.98399999999999999</v>
      </c>
      <c r="K120" s="16">
        <f>ROUND(BlueCollarEmployeesByOccupationalSeries[[#This Row],[% 
of Total Pop]]*J120,7)</f>
        <v>1.2720800000000001E-2</v>
      </c>
    </row>
    <row r="121" spans="1:11" ht="15.6" x14ac:dyDescent="0.3">
      <c r="A121" s="6" t="s">
        <v>455</v>
      </c>
      <c r="B121" s="9">
        <f>BlueCollarEmployeesByOccupationalSeries[[#This Row],[Male Employees]]+BlueCollarEmployeesByOccupationalSeries[[#This Row],[Female Employees]]</f>
        <v>1614</v>
      </c>
      <c r="C121" s="13">
        <f>BlueCollarEmployeesByOccupationalSeries[[#This Row],[Total Empl]]/$B$146</f>
        <v>9.8560672215538877E-3</v>
      </c>
      <c r="D121" s="9">
        <v>1558</v>
      </c>
      <c r="E121" s="9">
        <v>56</v>
      </c>
      <c r="F121" s="11">
        <f>BlueCollarEmployeesByOccupationalSeries[[#This Row],[Female Employees]]/BlueCollarEmployeesByOccupationalSeries[[#This Row],[Total Empl]]</f>
        <v>3.4696406443618343E-2</v>
      </c>
      <c r="G121" s="15">
        <f>((BlueCollarEmployeesByOccupationalSeries[[#This Row],[Male Employees]]*BlueCollarEmployeesByOccupationalSeries[[#This Row],[Male
Average Salary]])+(E121*BlueCollarEmployeesByOccupationalSeries[[#This Row],[Female
Average Salary]]))/BlueCollarEmployeesByOccupationalSeries[[#This Row],[Total Empl]]</f>
        <v>89162.714374225878</v>
      </c>
      <c r="H121" s="15">
        <v>89144.314505777002</v>
      </c>
      <c r="I121" s="15">
        <v>89674.625</v>
      </c>
      <c r="J121" s="11">
        <f>ROUND(BlueCollarEmployeesByOccupationalSeries[[#This Row],[Female
Average Salary]]/BlueCollarEmployeesByOccupationalSeries[[#This Row],[Male
Average Salary]],3)</f>
        <v>1.006</v>
      </c>
      <c r="K121" s="16">
        <f>ROUND(BlueCollarEmployeesByOccupationalSeries[[#This Row],[% 
of Total Pop]]*J121,7)</f>
        <v>9.9152000000000007E-3</v>
      </c>
    </row>
    <row r="122" spans="1:11" ht="15.6" x14ac:dyDescent="0.3">
      <c r="A122" s="6" t="s">
        <v>456</v>
      </c>
      <c r="B122" s="9">
        <f>BlueCollarEmployeesByOccupationalSeries[[#This Row],[Male Employees]]+BlueCollarEmployeesByOccupationalSeries[[#This Row],[Female Employees]]</f>
        <v>403</v>
      </c>
      <c r="C122" s="13">
        <f>BlueCollarEmployeesByOccupationalSeries[[#This Row],[Total Empl]]/$B$146</f>
        <v>2.4609635007969127E-3</v>
      </c>
      <c r="D122" s="9">
        <v>376</v>
      </c>
      <c r="E122" s="9">
        <v>27</v>
      </c>
      <c r="F122" s="11">
        <f>BlueCollarEmployeesByOccupationalSeries[[#This Row],[Female Employees]]/BlueCollarEmployeesByOccupationalSeries[[#This Row],[Total Empl]]</f>
        <v>6.699751861042183E-2</v>
      </c>
      <c r="G122" s="15">
        <f>((BlueCollarEmployeesByOccupationalSeries[[#This Row],[Male Employees]]*BlueCollarEmployeesByOccupationalSeries[[#This Row],[Male
Average Salary]])+(E122*BlueCollarEmployeesByOccupationalSeries[[#This Row],[Female
Average Salary]]))/BlueCollarEmployeesByOccupationalSeries[[#This Row],[Total Empl]]</f>
        <v>68250.836228287473</v>
      </c>
      <c r="H122" s="15">
        <v>68363.132978723006</v>
      </c>
      <c r="I122" s="15">
        <v>66687</v>
      </c>
      <c r="J122" s="11">
        <f>ROUND(BlueCollarEmployeesByOccupationalSeries[[#This Row],[Female
Average Salary]]/BlueCollarEmployeesByOccupationalSeries[[#This Row],[Male
Average Salary]],3)</f>
        <v>0.97499999999999998</v>
      </c>
      <c r="K122" s="16">
        <f>ROUND(BlueCollarEmployeesByOccupationalSeries[[#This Row],[% 
of Total Pop]]*J122,7)</f>
        <v>2.3993999999999999E-3</v>
      </c>
    </row>
    <row r="123" spans="1:11" ht="15.6" x14ac:dyDescent="0.3">
      <c r="A123" s="6" t="s">
        <v>457</v>
      </c>
      <c r="B123" s="9">
        <f>BlueCollarEmployeesByOccupationalSeries[[#This Row],[Male Employees]]+BlueCollarEmployeesByOccupationalSeries[[#This Row],[Female Employees]]</f>
        <v>8274</v>
      </c>
      <c r="C123" s="13">
        <f>BlueCollarEmployeesByOccupationalSeries[[#This Row],[Total Empl]]/$B$146</f>
        <v>5.0526084381125692E-2</v>
      </c>
      <c r="D123" s="9">
        <v>7848</v>
      </c>
      <c r="E123" s="9">
        <v>426</v>
      </c>
      <c r="F123" s="11">
        <f>BlueCollarEmployeesByOccupationalSeries[[#This Row],[Female Employees]]/BlueCollarEmployeesByOccupationalSeries[[#This Row],[Total Empl]]</f>
        <v>5.1486584481508342E-2</v>
      </c>
      <c r="G123" s="15">
        <f>((BlueCollarEmployeesByOccupationalSeries[[#This Row],[Male Employees]]*BlueCollarEmployeesByOccupationalSeries[[#This Row],[Male
Average Salary]])+(E123*BlueCollarEmployeesByOccupationalSeries[[#This Row],[Female
Average Salary]]))/BlueCollarEmployeesByOccupationalSeries[[#This Row],[Total Empl]]</f>
        <v>70013.63403432419</v>
      </c>
      <c r="H123" s="15">
        <v>70231.723114168999</v>
      </c>
      <c r="I123" s="15">
        <v>65995.880281689999</v>
      </c>
      <c r="J123" s="11">
        <f>ROUND(BlueCollarEmployeesByOccupationalSeries[[#This Row],[Female
Average Salary]]/BlueCollarEmployeesByOccupationalSeries[[#This Row],[Male
Average Salary]],3)</f>
        <v>0.94</v>
      </c>
      <c r="K123" s="16">
        <f>ROUND(BlueCollarEmployeesByOccupationalSeries[[#This Row],[% 
of Total Pop]]*J123,7)</f>
        <v>4.7494500000000002E-2</v>
      </c>
    </row>
    <row r="124" spans="1:11" ht="15.6" x14ac:dyDescent="0.3">
      <c r="A124" s="6" t="s">
        <v>438</v>
      </c>
      <c r="B124" s="9">
        <f>BlueCollarEmployeesByOccupationalSeries[[#This Row],[Male Employees]]+BlueCollarEmployeesByOccupationalSeries[[#This Row],[Female Employees]]</f>
        <v>188</v>
      </c>
      <c r="C124" s="13">
        <f>BlueCollarEmployeesByOccupationalSeries[[#This Row],[Total Empl]]/$B$146</f>
        <v>1.1480425264263512E-3</v>
      </c>
      <c r="D124" s="9">
        <v>171</v>
      </c>
      <c r="E124" s="9">
        <v>17</v>
      </c>
      <c r="F124" s="11">
        <f>BlueCollarEmployeesByOccupationalSeries[[#This Row],[Female Employees]]/BlueCollarEmployeesByOccupationalSeries[[#This Row],[Total Empl]]</f>
        <v>9.0425531914893623E-2</v>
      </c>
      <c r="G124" s="15">
        <f>((BlueCollarEmployeesByOccupationalSeries[[#This Row],[Male Employees]]*BlueCollarEmployeesByOccupationalSeries[[#This Row],[Male
Average Salary]])+(E124*BlueCollarEmployeesByOccupationalSeries[[#This Row],[Female
Average Salary]]))/BlueCollarEmployeesByOccupationalSeries[[#This Row],[Total Empl]]</f>
        <v>55749.361702128102</v>
      </c>
      <c r="H124" s="15">
        <v>56363.473684211</v>
      </c>
      <c r="I124" s="15">
        <v>49572.117647059</v>
      </c>
      <c r="J124" s="11">
        <f>ROUND(BlueCollarEmployeesByOccupationalSeries[[#This Row],[Female
Average Salary]]/BlueCollarEmployeesByOccupationalSeries[[#This Row],[Male
Average Salary]],3)</f>
        <v>0.88</v>
      </c>
      <c r="K124" s="16">
        <f>ROUND(BlueCollarEmployeesByOccupationalSeries[[#This Row],[% 
of Total Pop]]*J124,7)</f>
        <v>1.0103E-3</v>
      </c>
    </row>
    <row r="125" spans="1:11" ht="15.6" x14ac:dyDescent="0.3">
      <c r="A125" s="6" t="s">
        <v>436</v>
      </c>
      <c r="B125" s="9">
        <f>BlueCollarEmployeesByOccupationalSeries[[#This Row],[Male Employees]]+BlueCollarEmployeesByOccupationalSeries[[#This Row],[Female Employees]]</f>
        <v>151</v>
      </c>
      <c r="C125" s="13">
        <f>BlueCollarEmployeesByOccupationalSeries[[#This Row],[Total Empl]]/$B$146</f>
        <v>9.2209798665095232E-4</v>
      </c>
      <c r="D125" s="9">
        <v>135</v>
      </c>
      <c r="E125" s="9">
        <v>16</v>
      </c>
      <c r="F125" s="11">
        <f>BlueCollarEmployeesByOccupationalSeries[[#This Row],[Female Employees]]/BlueCollarEmployeesByOccupationalSeries[[#This Row],[Total Empl]]</f>
        <v>0.10596026490066225</v>
      </c>
      <c r="G125" s="15">
        <f>((BlueCollarEmployeesByOccupationalSeries[[#This Row],[Male Employees]]*BlueCollarEmployeesByOccupationalSeries[[#This Row],[Male
Average Salary]])+(E125*BlueCollarEmployeesByOccupationalSeries[[#This Row],[Female
Average Salary]]))/BlueCollarEmployeesByOccupationalSeries[[#This Row],[Total Empl]]</f>
        <v>98469.754966887849</v>
      </c>
      <c r="H125" s="15">
        <v>98052.718518519003</v>
      </c>
      <c r="I125" s="15">
        <v>101988.5</v>
      </c>
      <c r="J125" s="11">
        <f>ROUND(BlueCollarEmployeesByOccupationalSeries[[#This Row],[Female
Average Salary]]/BlueCollarEmployeesByOccupationalSeries[[#This Row],[Male
Average Salary]],3)</f>
        <v>1.04</v>
      </c>
      <c r="K125" s="16">
        <f>ROUND(BlueCollarEmployeesByOccupationalSeries[[#This Row],[% 
of Total Pop]]*J125,7)</f>
        <v>9.59E-4</v>
      </c>
    </row>
    <row r="126" spans="1:11" ht="15.6" x14ac:dyDescent="0.3">
      <c r="A126" s="6" t="s">
        <v>437</v>
      </c>
      <c r="B126" s="9">
        <f>BlueCollarEmployeesByOccupationalSeries[[#This Row],[Male Employees]]+BlueCollarEmployeesByOccupationalSeries[[#This Row],[Female Employees]]</f>
        <v>209</v>
      </c>
      <c r="C126" s="13">
        <f>BlueCollarEmployeesByOccupationalSeries[[#This Row],[Total Empl]]/$B$146</f>
        <v>1.2762813192718479E-3</v>
      </c>
      <c r="D126" s="9">
        <v>189</v>
      </c>
      <c r="E126" s="9">
        <v>20</v>
      </c>
      <c r="F126" s="11">
        <f>BlueCollarEmployeesByOccupationalSeries[[#This Row],[Female Employees]]/BlueCollarEmployeesByOccupationalSeries[[#This Row],[Total Empl]]</f>
        <v>9.569377990430622E-2</v>
      </c>
      <c r="G126" s="15">
        <f>((BlueCollarEmployeesByOccupationalSeries[[#This Row],[Male Employees]]*BlueCollarEmployeesByOccupationalSeries[[#This Row],[Male
Average Salary]])+(E126*BlueCollarEmployeesByOccupationalSeries[[#This Row],[Female
Average Salary]]))/BlueCollarEmployeesByOccupationalSeries[[#This Row],[Total Empl]]</f>
        <v>76174.32057416295</v>
      </c>
      <c r="H126" s="15">
        <v>76190.830687830996</v>
      </c>
      <c r="I126" s="15">
        <v>76018.3</v>
      </c>
      <c r="J126" s="11">
        <f>ROUND(BlueCollarEmployeesByOccupationalSeries[[#This Row],[Female
Average Salary]]/BlueCollarEmployeesByOccupationalSeries[[#This Row],[Male
Average Salary]],3)</f>
        <v>0.998</v>
      </c>
      <c r="K126" s="16">
        <f>ROUND(BlueCollarEmployeesByOccupationalSeries[[#This Row],[% 
of Total Pop]]*J126,7)</f>
        <v>1.2737E-3</v>
      </c>
    </row>
    <row r="127" spans="1:11" ht="15.6" x14ac:dyDescent="0.3">
      <c r="A127" s="6" t="s">
        <v>458</v>
      </c>
      <c r="B127" s="9">
        <f>BlueCollarEmployeesByOccupationalSeries[[#This Row],[Male Employees]]+BlueCollarEmployeesByOccupationalSeries[[#This Row],[Female Employees]]</f>
        <v>205</v>
      </c>
      <c r="C127" s="13">
        <f>BlueCollarEmployeesByOccupationalSeries[[#This Row],[Total Empl]]/$B$146</f>
        <v>1.2518548825393723E-3</v>
      </c>
      <c r="D127" s="9">
        <v>198</v>
      </c>
      <c r="E127" s="9">
        <v>7</v>
      </c>
      <c r="F127" s="11">
        <f>BlueCollarEmployeesByOccupationalSeries[[#This Row],[Female Employees]]/BlueCollarEmployeesByOccupationalSeries[[#This Row],[Total Empl]]</f>
        <v>3.4146341463414637E-2</v>
      </c>
      <c r="G127" s="15">
        <f>((BlueCollarEmployeesByOccupationalSeries[[#This Row],[Male Employees]]*BlueCollarEmployeesByOccupationalSeries[[#This Row],[Male
Average Salary]])+(E127*BlueCollarEmployeesByOccupationalSeries[[#This Row],[Female
Average Salary]]))/BlueCollarEmployeesByOccupationalSeries[[#This Row],[Total Empl]]</f>
        <v>54908.590243902705</v>
      </c>
      <c r="H127" s="15">
        <v>54913.373737374</v>
      </c>
      <c r="I127" s="15">
        <v>54773.285714286001</v>
      </c>
      <c r="J127" s="11">
        <f>ROUND(BlueCollarEmployeesByOccupationalSeries[[#This Row],[Female
Average Salary]]/BlueCollarEmployeesByOccupationalSeries[[#This Row],[Male
Average Salary]],3)</f>
        <v>0.997</v>
      </c>
      <c r="K127" s="16">
        <f>ROUND(BlueCollarEmployeesByOccupationalSeries[[#This Row],[% 
of Total Pop]]*J127,7)</f>
        <v>1.2481E-3</v>
      </c>
    </row>
    <row r="128" spans="1:11" ht="15.6" x14ac:dyDescent="0.3">
      <c r="A128" s="6" t="s">
        <v>459</v>
      </c>
      <c r="B128" s="9">
        <f>BlueCollarEmployeesByOccupationalSeries[[#This Row],[Male Employees]]+BlueCollarEmployeesByOccupationalSeries[[#This Row],[Female Employees]]</f>
        <v>240</v>
      </c>
      <c r="C128" s="13">
        <f>BlueCollarEmployeesByOccupationalSeries[[#This Row],[Total Empl]]/$B$146</f>
        <v>1.4655862039485335E-3</v>
      </c>
      <c r="D128" s="9">
        <v>229</v>
      </c>
      <c r="E128" s="9">
        <v>11</v>
      </c>
      <c r="F128" s="11">
        <f>BlueCollarEmployeesByOccupationalSeries[[#This Row],[Female Employees]]/BlueCollarEmployeesByOccupationalSeries[[#This Row],[Total Empl]]</f>
        <v>4.583333333333333E-2</v>
      </c>
      <c r="G128" s="15">
        <f>((BlueCollarEmployeesByOccupationalSeries[[#This Row],[Male Employees]]*BlueCollarEmployeesByOccupationalSeries[[#This Row],[Male
Average Salary]])+(E128*BlueCollarEmployeesByOccupationalSeries[[#This Row],[Female
Average Salary]]))/BlueCollarEmployeesByOccupationalSeries[[#This Row],[Total Empl]]</f>
        <v>53695.229166666715</v>
      </c>
      <c r="H128" s="15">
        <v>53756.248908296999</v>
      </c>
      <c r="I128" s="15">
        <v>52424.909090909001</v>
      </c>
      <c r="J128" s="11">
        <f>ROUND(BlueCollarEmployeesByOccupationalSeries[[#This Row],[Female
Average Salary]]/BlueCollarEmployeesByOccupationalSeries[[#This Row],[Male
Average Salary]],3)</f>
        <v>0.97499999999999998</v>
      </c>
      <c r="K128" s="16">
        <f>ROUND(BlueCollarEmployeesByOccupationalSeries[[#This Row],[% 
of Total Pop]]*J128,7)</f>
        <v>1.4289000000000001E-3</v>
      </c>
    </row>
    <row r="129" spans="1:11" ht="15.6" x14ac:dyDescent="0.3">
      <c r="A129" s="6" t="s">
        <v>460</v>
      </c>
      <c r="B129" s="9">
        <f>BlueCollarEmployeesByOccupationalSeries[[#This Row],[Male Employees]]+BlueCollarEmployeesByOccupationalSeries[[#This Row],[Female Employees]]</f>
        <v>571</v>
      </c>
      <c r="C129" s="13">
        <f>BlueCollarEmployeesByOccupationalSeries[[#This Row],[Total Empl]]/$B$146</f>
        <v>3.4868738435608858E-3</v>
      </c>
      <c r="D129" s="9">
        <v>529</v>
      </c>
      <c r="E129" s="9">
        <v>42</v>
      </c>
      <c r="F129" s="11">
        <f>BlueCollarEmployeesByOccupationalSeries[[#This Row],[Female Employees]]/BlueCollarEmployeesByOccupationalSeries[[#This Row],[Total Empl]]</f>
        <v>7.3555166374781086E-2</v>
      </c>
      <c r="G129" s="15">
        <f>((BlueCollarEmployeesByOccupationalSeries[[#This Row],[Male Employees]]*BlueCollarEmployeesByOccupationalSeries[[#This Row],[Male
Average Salary]])+(E129*BlueCollarEmployeesByOccupationalSeries[[#This Row],[Female
Average Salary]]))/BlueCollarEmployeesByOccupationalSeries[[#This Row],[Total Empl]]</f>
        <v>50607.949211909021</v>
      </c>
      <c r="H129" s="15">
        <v>50633.291115312</v>
      </c>
      <c r="I129" s="15">
        <v>50288.761904762003</v>
      </c>
      <c r="J129" s="11">
        <f>ROUND(BlueCollarEmployeesByOccupationalSeries[[#This Row],[Female
Average Salary]]/BlueCollarEmployeesByOccupationalSeries[[#This Row],[Male
Average Salary]],3)</f>
        <v>0.99299999999999999</v>
      </c>
      <c r="K129" s="16">
        <f>ROUND(BlueCollarEmployeesByOccupationalSeries[[#This Row],[% 
of Total Pop]]*J129,7)</f>
        <v>3.4624999999999999E-3</v>
      </c>
    </row>
    <row r="130" spans="1:11" ht="15.6" x14ac:dyDescent="0.3">
      <c r="A130" s="6" t="s">
        <v>461</v>
      </c>
      <c r="B130" s="9">
        <f>BlueCollarEmployeesByOccupationalSeries[[#This Row],[Male Employees]]+BlueCollarEmployeesByOccupationalSeries[[#This Row],[Female Employees]]</f>
        <v>428</v>
      </c>
      <c r="C130" s="13">
        <f>BlueCollarEmployeesByOccupationalSeries[[#This Row],[Total Empl]]/$B$146</f>
        <v>2.6136287303748849E-3</v>
      </c>
      <c r="D130" s="9">
        <v>353</v>
      </c>
      <c r="E130" s="9">
        <v>75</v>
      </c>
      <c r="F130" s="11">
        <f>BlueCollarEmployeesByOccupationalSeries[[#This Row],[Female Employees]]/BlueCollarEmployeesByOccupationalSeries[[#This Row],[Total Empl]]</f>
        <v>0.17523364485981308</v>
      </c>
      <c r="G130" s="15">
        <f>((BlueCollarEmployeesByOccupationalSeries[[#This Row],[Male Employees]]*BlueCollarEmployeesByOccupationalSeries[[#This Row],[Male
Average Salary]])+(E130*BlueCollarEmployeesByOccupationalSeries[[#This Row],[Female
Average Salary]]))/BlueCollarEmployeesByOccupationalSeries[[#This Row],[Total Empl]]</f>
        <v>35966.507009345471</v>
      </c>
      <c r="H130" s="15">
        <v>35967.019830028003</v>
      </c>
      <c r="I130" s="15">
        <v>35964.093333333003</v>
      </c>
      <c r="J130" s="11">
        <f>ROUND(BlueCollarEmployeesByOccupationalSeries[[#This Row],[Female
Average Salary]]/BlueCollarEmployeesByOccupationalSeries[[#This Row],[Male
Average Salary]],3)</f>
        <v>1</v>
      </c>
      <c r="K130" s="16">
        <f>ROUND(BlueCollarEmployeesByOccupationalSeries[[#This Row],[% 
of Total Pop]]*J130,7)</f>
        <v>2.6136000000000002E-3</v>
      </c>
    </row>
    <row r="131" spans="1:11" ht="15.6" x14ac:dyDescent="0.3">
      <c r="A131" s="6" t="s">
        <v>475</v>
      </c>
      <c r="B131" s="9">
        <f>BlueCollarEmployeesByOccupationalSeries[[#This Row],[Male Employees]]+BlueCollarEmployeesByOccupationalSeries[[#This Row],[Female Employees]]</f>
        <v>115</v>
      </c>
      <c r="C131" s="13">
        <f>BlueCollarEmployeesByOccupationalSeries[[#This Row],[Total Empl]]/$B$146</f>
        <v>7.0226005605867226E-4</v>
      </c>
      <c r="D131" s="9">
        <v>114</v>
      </c>
      <c r="E131" s="9">
        <v>1</v>
      </c>
      <c r="F131" s="11">
        <f>BlueCollarEmployeesByOccupationalSeries[[#This Row],[Female Employees]]/BlueCollarEmployeesByOccupationalSeries[[#This Row],[Total Empl]]</f>
        <v>8.6956521739130436E-3</v>
      </c>
      <c r="G131" s="15">
        <f>((BlueCollarEmployeesByOccupationalSeries[[#This Row],[Male Employees]]*BlueCollarEmployeesByOccupationalSeries[[#This Row],[Male
Average Salary]])+(E131*BlueCollarEmployeesByOccupationalSeries[[#This Row],[Female
Average Salary]]))/BlueCollarEmployeesByOccupationalSeries[[#This Row],[Total Empl]]</f>
        <v>173273.52173913093</v>
      </c>
      <c r="H131" s="15">
        <v>173454.82456140401</v>
      </c>
      <c r="I131" s="15">
        <v>152605</v>
      </c>
      <c r="J131" s="11">
        <f>ROUND(BlueCollarEmployeesByOccupationalSeries[[#This Row],[Female
Average Salary]]/BlueCollarEmployeesByOccupationalSeries[[#This Row],[Male
Average Salary]],3)</f>
        <v>0.88</v>
      </c>
      <c r="K131" s="16">
        <f>ROUND(BlueCollarEmployeesByOccupationalSeries[[#This Row],[% 
of Total Pop]]*J131,7)</f>
        <v>6.1799999999999995E-4</v>
      </c>
    </row>
    <row r="132" spans="1:11" ht="15.6" x14ac:dyDescent="0.3">
      <c r="A132" s="6" t="s">
        <v>462</v>
      </c>
      <c r="B132" s="9">
        <f>BlueCollarEmployeesByOccupationalSeries[[#This Row],[Male Employees]]+BlueCollarEmployeesByOccupationalSeries[[#This Row],[Female Employees]]</f>
        <v>107</v>
      </c>
      <c r="C132" s="13">
        <f>BlueCollarEmployeesByOccupationalSeries[[#This Row],[Total Empl]]/$B$146</f>
        <v>6.5340718259372123E-4</v>
      </c>
      <c r="D132" s="9">
        <v>101</v>
      </c>
      <c r="E132" s="9">
        <v>6</v>
      </c>
      <c r="F132" s="11">
        <f>BlueCollarEmployeesByOccupationalSeries[[#This Row],[Female Employees]]/BlueCollarEmployeesByOccupationalSeries[[#This Row],[Total Empl]]</f>
        <v>5.6074766355140186E-2</v>
      </c>
      <c r="G132" s="15">
        <f>((BlueCollarEmployeesByOccupationalSeries[[#This Row],[Male Employees]]*BlueCollarEmployeesByOccupationalSeries[[#This Row],[Male
Average Salary]])+(E132*BlueCollarEmployeesByOccupationalSeries[[#This Row],[Female
Average Salary]]))/BlueCollarEmployeesByOccupationalSeries[[#This Row],[Total Empl]]</f>
        <v>113748.52336448616</v>
      </c>
      <c r="H132" s="15">
        <v>114210.782178218</v>
      </c>
      <c r="I132" s="15">
        <v>105967.16666666701</v>
      </c>
      <c r="J132" s="11">
        <f>ROUND(BlueCollarEmployeesByOccupationalSeries[[#This Row],[Female
Average Salary]]/BlueCollarEmployeesByOccupationalSeries[[#This Row],[Male
Average Salary]],3)</f>
        <v>0.92800000000000005</v>
      </c>
      <c r="K132" s="16">
        <f>ROUND(BlueCollarEmployeesByOccupationalSeries[[#This Row],[% 
of Total Pop]]*J132,7)</f>
        <v>6.0639999999999999E-4</v>
      </c>
    </row>
    <row r="133" spans="1:11" ht="15.6" x14ac:dyDescent="0.3">
      <c r="A133" s="6" t="s">
        <v>463</v>
      </c>
      <c r="B133" s="9">
        <f>BlueCollarEmployeesByOccupationalSeries[[#This Row],[Male Employees]]+BlueCollarEmployeesByOccupationalSeries[[#This Row],[Female Employees]]</f>
        <v>163</v>
      </c>
      <c r="C133" s="13">
        <f>BlueCollarEmployeesByOccupationalSeries[[#This Row],[Total Empl]]/$B$146</f>
        <v>9.9537729684837897E-4</v>
      </c>
      <c r="D133" s="9">
        <v>154</v>
      </c>
      <c r="E133" s="9">
        <v>9</v>
      </c>
      <c r="F133" s="11">
        <f>BlueCollarEmployeesByOccupationalSeries[[#This Row],[Female Employees]]/BlueCollarEmployeesByOccupationalSeries[[#This Row],[Total Empl]]</f>
        <v>5.5214723926380369E-2</v>
      </c>
      <c r="G133" s="15">
        <f>((BlueCollarEmployeesByOccupationalSeries[[#This Row],[Male Employees]]*BlueCollarEmployeesByOccupationalSeries[[#This Row],[Male
Average Salary]])+(E133*BlueCollarEmployeesByOccupationalSeries[[#This Row],[Female
Average Salary]]))/BlueCollarEmployeesByOccupationalSeries[[#This Row],[Total Empl]]</f>
        <v>102425.11042944802</v>
      </c>
      <c r="H133" s="15">
        <v>102559.694805195</v>
      </c>
      <c r="I133" s="15">
        <v>100122.222222222</v>
      </c>
      <c r="J133" s="11">
        <f>ROUND(BlueCollarEmployeesByOccupationalSeries[[#This Row],[Female
Average Salary]]/BlueCollarEmployeesByOccupationalSeries[[#This Row],[Male
Average Salary]],3)</f>
        <v>0.97599999999999998</v>
      </c>
      <c r="K133" s="16">
        <f>ROUND(BlueCollarEmployeesByOccupationalSeries[[#This Row],[% 
of Total Pop]]*J133,7)</f>
        <v>9.7150000000000003E-4</v>
      </c>
    </row>
    <row r="134" spans="1:11" ht="15.6" x14ac:dyDescent="0.3">
      <c r="A134" s="6" t="s">
        <v>464</v>
      </c>
      <c r="B134" s="9">
        <f>BlueCollarEmployeesByOccupationalSeries[[#This Row],[Male Employees]]+BlueCollarEmployeesByOccupationalSeries[[#This Row],[Female Employees]]</f>
        <v>243</v>
      </c>
      <c r="C134" s="13">
        <f>BlueCollarEmployeesByOccupationalSeries[[#This Row],[Total Empl]]/$B$146</f>
        <v>1.4839060314978901E-3</v>
      </c>
      <c r="D134" s="9">
        <v>228</v>
      </c>
      <c r="E134" s="9">
        <v>15</v>
      </c>
      <c r="F134" s="11">
        <f>BlueCollarEmployeesByOccupationalSeries[[#This Row],[Female Employees]]/BlueCollarEmployeesByOccupationalSeries[[#This Row],[Total Empl]]</f>
        <v>6.1728395061728392E-2</v>
      </c>
      <c r="G134" s="15">
        <f>((BlueCollarEmployeesByOccupationalSeries[[#This Row],[Male Employees]]*BlueCollarEmployeesByOccupationalSeries[[#This Row],[Male
Average Salary]])+(E134*BlueCollarEmployeesByOccupationalSeries[[#This Row],[Female
Average Salary]]))/BlueCollarEmployeesByOccupationalSeries[[#This Row],[Total Empl]]</f>
        <v>81156.374485596563</v>
      </c>
      <c r="H134" s="15">
        <v>81314.842105263</v>
      </c>
      <c r="I134" s="15">
        <v>78747.666666667006</v>
      </c>
      <c r="J134" s="11">
        <f>ROUND(BlueCollarEmployeesByOccupationalSeries[[#This Row],[Female
Average Salary]]/BlueCollarEmployeesByOccupationalSeries[[#This Row],[Male
Average Salary]],3)</f>
        <v>0.96799999999999997</v>
      </c>
      <c r="K134" s="16">
        <f>ROUND(BlueCollarEmployeesByOccupationalSeries[[#This Row],[% 
of Total Pop]]*J134,7)</f>
        <v>1.4364E-3</v>
      </c>
    </row>
    <row r="135" spans="1:11" ht="15.6" x14ac:dyDescent="0.3">
      <c r="A135" s="6" t="s">
        <v>465</v>
      </c>
      <c r="B135" s="9">
        <f>BlueCollarEmployeesByOccupationalSeries[[#This Row],[Male Employees]]+BlueCollarEmployeesByOccupationalSeries[[#This Row],[Female Employees]]</f>
        <v>113</v>
      </c>
      <c r="C135" s="13">
        <f>BlueCollarEmployeesByOccupationalSeries[[#This Row],[Total Empl]]/$B$146</f>
        <v>6.9004683769243456E-4</v>
      </c>
      <c r="D135" s="9">
        <v>112</v>
      </c>
      <c r="E135" s="9">
        <v>1</v>
      </c>
      <c r="F135" s="11">
        <f>BlueCollarEmployeesByOccupationalSeries[[#This Row],[Female Employees]]/BlueCollarEmployeesByOccupationalSeries[[#This Row],[Total Empl]]</f>
        <v>8.8495575221238937E-3</v>
      </c>
      <c r="G135" s="15">
        <f>((BlueCollarEmployeesByOccupationalSeries[[#This Row],[Male Employees]]*BlueCollarEmployeesByOccupationalSeries[[#This Row],[Male
Average Salary]])+(E135*BlueCollarEmployeesByOccupationalSeries[[#This Row],[Female
Average Salary]]))/BlueCollarEmployeesByOccupationalSeries[[#This Row],[Total Empl]]</f>
        <v>53562.814159291753</v>
      </c>
      <c r="H135" s="15">
        <v>53558.464285713999</v>
      </c>
      <c r="I135" s="15">
        <v>54050</v>
      </c>
      <c r="J135" s="11">
        <f>ROUND(BlueCollarEmployeesByOccupationalSeries[[#This Row],[Female
Average Salary]]/BlueCollarEmployeesByOccupationalSeries[[#This Row],[Male
Average Salary]],3)</f>
        <v>1.0089999999999999</v>
      </c>
      <c r="K135" s="16">
        <f>ROUND(BlueCollarEmployeesByOccupationalSeries[[#This Row],[% 
of Total Pop]]*J135,7)</f>
        <v>6.9629999999999996E-4</v>
      </c>
    </row>
    <row r="136" spans="1:11" ht="15.6" x14ac:dyDescent="0.3">
      <c r="A136" s="6" t="s">
        <v>466</v>
      </c>
      <c r="B136" s="9">
        <f>BlueCollarEmployeesByOccupationalSeries[[#This Row],[Male Employees]]+BlueCollarEmployeesByOccupationalSeries[[#This Row],[Female Employees]]</f>
        <v>214</v>
      </c>
      <c r="C136" s="13">
        <f>BlueCollarEmployeesByOccupationalSeries[[#This Row],[Total Empl]]/$B$146</f>
        <v>1.3068143651874425E-3</v>
      </c>
      <c r="D136" s="9">
        <v>206</v>
      </c>
      <c r="E136" s="9">
        <v>8</v>
      </c>
      <c r="F136" s="11">
        <f>BlueCollarEmployeesByOccupationalSeries[[#This Row],[Female Employees]]/BlueCollarEmployeesByOccupationalSeries[[#This Row],[Total Empl]]</f>
        <v>3.7383177570093455E-2</v>
      </c>
      <c r="G136" s="15">
        <f>((BlueCollarEmployeesByOccupationalSeries[[#This Row],[Male Employees]]*BlueCollarEmployeesByOccupationalSeries[[#This Row],[Male
Average Salary]])+(E136*BlueCollarEmployeesByOccupationalSeries[[#This Row],[Female
Average Salary]]))/BlueCollarEmployeesByOccupationalSeries[[#This Row],[Total Empl]]</f>
        <v>45474.556074766355</v>
      </c>
      <c r="H136" s="15">
        <v>45574</v>
      </c>
      <c r="I136" s="15">
        <v>42913.875</v>
      </c>
      <c r="J136" s="11">
        <f>ROUND(BlueCollarEmployeesByOccupationalSeries[[#This Row],[Female
Average Salary]]/BlueCollarEmployeesByOccupationalSeries[[#This Row],[Male
Average Salary]],3)</f>
        <v>0.94199999999999995</v>
      </c>
      <c r="K136" s="16">
        <f>ROUND(BlueCollarEmployeesByOccupationalSeries[[#This Row],[% 
of Total Pop]]*J136,7)</f>
        <v>1.2310000000000001E-3</v>
      </c>
    </row>
    <row r="137" spans="1:11" ht="15.6" x14ac:dyDescent="0.3">
      <c r="A137" s="6" t="s">
        <v>467</v>
      </c>
      <c r="B137" s="9">
        <f>BlueCollarEmployeesByOccupationalSeries[[#This Row],[Male Employees]]+BlueCollarEmployeesByOccupationalSeries[[#This Row],[Female Employees]]</f>
        <v>267</v>
      </c>
      <c r="C137" s="13">
        <f>BlueCollarEmployeesByOccupationalSeries[[#This Row],[Total Empl]]/$B$146</f>
        <v>1.6304646518927434E-3</v>
      </c>
      <c r="D137" s="9">
        <v>232</v>
      </c>
      <c r="E137" s="9">
        <v>35</v>
      </c>
      <c r="F137" s="11">
        <f>BlueCollarEmployeesByOccupationalSeries[[#This Row],[Female Employees]]/BlueCollarEmployeesByOccupationalSeries[[#This Row],[Total Empl]]</f>
        <v>0.13108614232209737</v>
      </c>
      <c r="G137" s="15">
        <f>((BlueCollarEmployeesByOccupationalSeries[[#This Row],[Male Employees]]*BlueCollarEmployeesByOccupationalSeries[[#This Row],[Male
Average Salary]])+(E137*BlueCollarEmployeesByOccupationalSeries[[#This Row],[Female
Average Salary]]))/BlueCollarEmployeesByOccupationalSeries[[#This Row],[Total Empl]]</f>
        <v>37941.951310861332</v>
      </c>
      <c r="H137" s="15">
        <v>37892.672413793</v>
      </c>
      <c r="I137" s="15">
        <v>38268.6</v>
      </c>
      <c r="J137" s="11">
        <f>ROUND(BlueCollarEmployeesByOccupationalSeries[[#This Row],[Female
Average Salary]]/BlueCollarEmployeesByOccupationalSeries[[#This Row],[Male
Average Salary]],3)</f>
        <v>1.01</v>
      </c>
      <c r="K137" s="16">
        <f>ROUND(BlueCollarEmployeesByOccupationalSeries[[#This Row],[% 
of Total Pop]]*J137,7)</f>
        <v>1.6467999999999999E-3</v>
      </c>
    </row>
    <row r="138" spans="1:11" ht="15.6" x14ac:dyDescent="0.3">
      <c r="A138" s="6" t="s">
        <v>468</v>
      </c>
      <c r="B138" s="9">
        <f>BlueCollarEmployeesByOccupationalSeries[[#This Row],[Male Employees]]+BlueCollarEmployeesByOccupationalSeries[[#This Row],[Female Employees]]</f>
        <v>119</v>
      </c>
      <c r="C138" s="13">
        <f>BlueCollarEmployeesByOccupationalSeries[[#This Row],[Total Empl]]/$B$146</f>
        <v>7.2668649279114788E-4</v>
      </c>
      <c r="D138" s="9">
        <v>92</v>
      </c>
      <c r="E138" s="9">
        <v>27</v>
      </c>
      <c r="F138" s="11">
        <f>BlueCollarEmployeesByOccupationalSeries[[#This Row],[Female Employees]]/BlueCollarEmployeesByOccupationalSeries[[#This Row],[Total Empl]]</f>
        <v>0.22689075630252101</v>
      </c>
      <c r="G138" s="15">
        <f>((BlueCollarEmployeesByOccupationalSeries[[#This Row],[Male Employees]]*BlueCollarEmployeesByOccupationalSeries[[#This Row],[Male
Average Salary]])+(E138*BlueCollarEmployeesByOccupationalSeries[[#This Row],[Female
Average Salary]]))/BlueCollarEmployeesByOccupationalSeries[[#This Row],[Total Empl]]</f>
        <v>49700.815126050155</v>
      </c>
      <c r="H138" s="15">
        <v>49544.173913043</v>
      </c>
      <c r="I138" s="15">
        <v>50234.555555555999</v>
      </c>
      <c r="J138" s="11">
        <f>ROUND(BlueCollarEmployeesByOccupationalSeries[[#This Row],[Female
Average Salary]]/BlueCollarEmployeesByOccupationalSeries[[#This Row],[Male
Average Salary]],3)</f>
        <v>1.014</v>
      </c>
      <c r="K138" s="16">
        <f>ROUND(BlueCollarEmployeesByOccupationalSeries[[#This Row],[% 
of Total Pop]]*J138,7)</f>
        <v>7.3689999999999997E-4</v>
      </c>
    </row>
    <row r="139" spans="1:11" ht="15.6" x14ac:dyDescent="0.3">
      <c r="A139" s="6" t="s">
        <v>469</v>
      </c>
      <c r="B139" s="9">
        <f>BlueCollarEmployeesByOccupationalSeries[[#This Row],[Male Employees]]+BlueCollarEmployeesByOccupationalSeries[[#This Row],[Female Employees]]</f>
        <v>104</v>
      </c>
      <c r="C139" s="13">
        <f>BlueCollarEmployeesByOccupationalSeries[[#This Row],[Total Empl]]/$B$146</f>
        <v>6.3508735504436457E-4</v>
      </c>
      <c r="D139" s="9">
        <v>73</v>
      </c>
      <c r="E139" s="9">
        <v>31</v>
      </c>
      <c r="F139" s="11">
        <f>BlueCollarEmployeesByOccupationalSeries[[#This Row],[Female Employees]]/BlueCollarEmployeesByOccupationalSeries[[#This Row],[Total Empl]]</f>
        <v>0.29807692307692307</v>
      </c>
      <c r="G139" s="15">
        <f>((BlueCollarEmployeesByOccupationalSeries[[#This Row],[Male Employees]]*BlueCollarEmployeesByOccupationalSeries[[#This Row],[Male
Average Salary]])+(E139*BlueCollarEmployeesByOccupationalSeries[[#This Row],[Female
Average Salary]]))/BlueCollarEmployeesByOccupationalSeries[[#This Row],[Total Empl]]</f>
        <v>44259.221153846549</v>
      </c>
      <c r="H139" s="15">
        <v>44828.260273972999</v>
      </c>
      <c r="I139" s="15">
        <v>42919.225806451999</v>
      </c>
      <c r="J139" s="11">
        <f>ROUND(BlueCollarEmployeesByOccupationalSeries[[#This Row],[Female
Average Salary]]/BlueCollarEmployeesByOccupationalSeries[[#This Row],[Male
Average Salary]],3)</f>
        <v>0.95699999999999996</v>
      </c>
      <c r="K139" s="16">
        <f>ROUND(BlueCollarEmployeesByOccupationalSeries[[#This Row],[% 
of Total Pop]]*J139,7)</f>
        <v>6.0780000000000003E-4</v>
      </c>
    </row>
    <row r="140" spans="1:11" ht="15.6" x14ac:dyDescent="0.3">
      <c r="A140" s="6" t="s">
        <v>470</v>
      </c>
      <c r="B140" s="9">
        <f>BlueCollarEmployeesByOccupationalSeries[[#This Row],[Male Employees]]+BlueCollarEmployeesByOccupationalSeries[[#This Row],[Female Employees]]</f>
        <v>732</v>
      </c>
      <c r="C140" s="13">
        <f>BlueCollarEmployeesByOccupationalSeries[[#This Row],[Total Empl]]/$B$146</f>
        <v>4.4700379220430275E-3</v>
      </c>
      <c r="D140" s="9">
        <v>532</v>
      </c>
      <c r="E140" s="9">
        <v>200</v>
      </c>
      <c r="F140" s="11">
        <f>BlueCollarEmployeesByOccupationalSeries[[#This Row],[Female Employees]]/BlueCollarEmployeesByOccupationalSeries[[#This Row],[Total Empl]]</f>
        <v>0.27322404371584702</v>
      </c>
      <c r="G140" s="15">
        <f>((BlueCollarEmployeesByOccupationalSeries[[#This Row],[Male Employees]]*BlueCollarEmployeesByOccupationalSeries[[#This Row],[Male
Average Salary]])+(E140*BlueCollarEmployeesByOccupationalSeries[[#This Row],[Female
Average Salary]]))/BlueCollarEmployeesByOccupationalSeries[[#This Row],[Total Empl]]</f>
        <v>35678.20218579223</v>
      </c>
      <c r="H140" s="15">
        <v>35943.084586466</v>
      </c>
      <c r="I140" s="15">
        <v>34973.614999999998</v>
      </c>
      <c r="J140" s="11">
        <f>ROUND(BlueCollarEmployeesByOccupationalSeries[[#This Row],[Female
Average Salary]]/BlueCollarEmployeesByOccupationalSeries[[#This Row],[Male
Average Salary]],3)</f>
        <v>0.97299999999999998</v>
      </c>
      <c r="K140" s="16">
        <f>ROUND(BlueCollarEmployeesByOccupationalSeries[[#This Row],[% 
of Total Pop]]*J140,7)</f>
        <v>4.3493000000000004E-3</v>
      </c>
    </row>
    <row r="141" spans="1:11" ht="15.6" x14ac:dyDescent="0.3">
      <c r="A141" s="6" t="s">
        <v>476</v>
      </c>
      <c r="B141" s="9">
        <f>BlueCollarEmployeesByOccupationalSeries[[#This Row],[Male Employees]]+BlueCollarEmployeesByOccupationalSeries[[#This Row],[Female Employees]]</f>
        <v>105</v>
      </c>
      <c r="C141" s="13">
        <f>BlueCollarEmployeesByOccupationalSeries[[#This Row],[Total Empl]]/$B$146</f>
        <v>6.4119396422748342E-4</v>
      </c>
      <c r="D141" s="9">
        <v>92</v>
      </c>
      <c r="E141" s="9">
        <v>13</v>
      </c>
      <c r="F141" s="11">
        <f>BlueCollarEmployeesByOccupationalSeries[[#This Row],[Female Employees]]/BlueCollarEmployeesByOccupationalSeries[[#This Row],[Total Empl]]</f>
        <v>0.12380952380952381</v>
      </c>
      <c r="G141" s="15">
        <f>((BlueCollarEmployeesByOccupationalSeries[[#This Row],[Male Employees]]*BlueCollarEmployeesByOccupationalSeries[[#This Row],[Male
Average Salary]])+(E141*BlueCollarEmployeesByOccupationalSeries[[#This Row],[Female
Average Salary]]))/BlueCollarEmployeesByOccupationalSeries[[#This Row],[Total Empl]]</f>
        <v>82704.952380952207</v>
      </c>
      <c r="H141" s="15">
        <v>82714.260869564998</v>
      </c>
      <c r="I141" s="15">
        <v>82639.076923076995</v>
      </c>
      <c r="J141" s="11">
        <f>ROUND(BlueCollarEmployeesByOccupationalSeries[[#This Row],[Female
Average Salary]]/BlueCollarEmployeesByOccupationalSeries[[#This Row],[Male
Average Salary]],3)</f>
        <v>0.999</v>
      </c>
      <c r="K141" s="16">
        <f>ROUND(BlueCollarEmployeesByOccupationalSeries[[#This Row],[% 
of Total Pop]]*J141,7)</f>
        <v>6.4059999999999996E-4</v>
      </c>
    </row>
    <row r="142" spans="1:11" ht="15.6" x14ac:dyDescent="0.3">
      <c r="A142" s="6" t="s">
        <v>471</v>
      </c>
      <c r="B142" s="9">
        <f>BlueCollarEmployeesByOccupationalSeries[[#This Row],[Male Employees]]+BlueCollarEmployeesByOccupationalSeries[[#This Row],[Female Employees]]</f>
        <v>142</v>
      </c>
      <c r="C142" s="13">
        <f>BlueCollarEmployeesByOccupationalSeries[[#This Row],[Total Empl]]/$B$146</f>
        <v>8.6713850400288233E-4</v>
      </c>
      <c r="D142" s="9">
        <v>94</v>
      </c>
      <c r="E142" s="9">
        <v>48</v>
      </c>
      <c r="F142" s="11">
        <f>BlueCollarEmployeesByOccupationalSeries[[#This Row],[Female Employees]]/BlueCollarEmployeesByOccupationalSeries[[#This Row],[Total Empl]]</f>
        <v>0.3380281690140845</v>
      </c>
      <c r="G142" s="15">
        <f>((BlueCollarEmployeesByOccupationalSeries[[#This Row],[Male Employees]]*BlueCollarEmployeesByOccupationalSeries[[#This Row],[Male
Average Salary]])+(E142*BlueCollarEmployeesByOccupationalSeries[[#This Row],[Female
Average Salary]]))/BlueCollarEmployeesByOccupationalSeries[[#This Row],[Total Empl]]</f>
        <v>39374.669014084531</v>
      </c>
      <c r="H142" s="15">
        <v>39363.351063829999</v>
      </c>
      <c r="I142" s="15">
        <v>39396.833333333001</v>
      </c>
      <c r="J142" s="11">
        <f>ROUND(BlueCollarEmployeesByOccupationalSeries[[#This Row],[Female
Average Salary]]/BlueCollarEmployeesByOccupationalSeries[[#This Row],[Male
Average Salary]],3)</f>
        <v>1.0009999999999999</v>
      </c>
      <c r="K142" s="16">
        <f>ROUND(BlueCollarEmployeesByOccupationalSeries[[#This Row],[% 
of Total Pop]]*J142,7)</f>
        <v>8.6799999999999996E-4</v>
      </c>
    </row>
    <row r="143" spans="1:11" ht="15.6" x14ac:dyDescent="0.3">
      <c r="A143" s="6" t="s">
        <v>472</v>
      </c>
      <c r="B143" s="9">
        <f>BlueCollarEmployeesByOccupationalSeries[[#This Row],[Male Employees]]+BlueCollarEmployeesByOccupationalSeries[[#This Row],[Female Employees]]</f>
        <v>135</v>
      </c>
      <c r="C143" s="13">
        <f>BlueCollarEmployeesByOccupationalSeries[[#This Row],[Total Empl]]/$B$146</f>
        <v>8.2439223972105005E-4</v>
      </c>
      <c r="D143" s="9">
        <v>107</v>
      </c>
      <c r="E143" s="9">
        <v>28</v>
      </c>
      <c r="F143" s="11">
        <f>BlueCollarEmployeesByOccupationalSeries[[#This Row],[Female Employees]]/BlueCollarEmployeesByOccupationalSeries[[#This Row],[Total Empl]]</f>
        <v>0.2074074074074074</v>
      </c>
      <c r="G143" s="15">
        <f>((BlueCollarEmployeesByOccupationalSeries[[#This Row],[Male Employees]]*BlueCollarEmployeesByOccupationalSeries[[#This Row],[Male
Average Salary]])+(E143*BlueCollarEmployeesByOccupationalSeries[[#This Row],[Female
Average Salary]]))/BlueCollarEmployeesByOccupationalSeries[[#This Row],[Total Empl]]</f>
        <v>48110.637037037435</v>
      </c>
      <c r="H143" s="15">
        <v>48381.345794392997</v>
      </c>
      <c r="I143" s="15">
        <v>47076.142857143001</v>
      </c>
      <c r="J143" s="11">
        <f>ROUND(BlueCollarEmployeesByOccupationalSeries[[#This Row],[Female
Average Salary]]/BlueCollarEmployeesByOccupationalSeries[[#This Row],[Male
Average Salary]],3)</f>
        <v>0.97299999999999998</v>
      </c>
      <c r="K143" s="16">
        <f>ROUND(BlueCollarEmployeesByOccupationalSeries[[#This Row],[% 
of Total Pop]]*J143,7)</f>
        <v>8.0210000000000004E-4</v>
      </c>
    </row>
    <row r="144" spans="1:11" ht="15.6" x14ac:dyDescent="0.3">
      <c r="A144" s="6" t="s">
        <v>477</v>
      </c>
      <c r="B144" s="9">
        <f>BlueCollarEmployeesByOccupationalSeries[[#This Row],[Male Employees]]+BlueCollarEmployeesByOccupationalSeries[[#This Row],[Female Employees]]</f>
        <v>106</v>
      </c>
      <c r="C144" s="13">
        <f>BlueCollarEmployeesByOccupationalSeries[[#This Row],[Total Empl]]/$B$146</f>
        <v>6.4730057341060227E-4</v>
      </c>
      <c r="D144" s="9">
        <v>69</v>
      </c>
      <c r="E144" s="9">
        <v>37</v>
      </c>
      <c r="F144" s="11">
        <f>BlueCollarEmployeesByOccupationalSeries[[#This Row],[Female Employees]]/BlueCollarEmployeesByOccupationalSeries[[#This Row],[Total Empl]]</f>
        <v>0.34905660377358488</v>
      </c>
      <c r="G144" s="15">
        <f>((BlueCollarEmployeesByOccupationalSeries[[#This Row],[Male Employees]]*BlueCollarEmployeesByOccupationalSeries[[#This Row],[Male
Average Salary]])+(E144*BlueCollarEmployeesByOccupationalSeries[[#This Row],[Female
Average Salary]]))/BlueCollarEmployeesByOccupationalSeries[[#This Row],[Total Empl]]</f>
        <v>53134.660377358516</v>
      </c>
      <c r="H144" s="15">
        <v>53171.463768116002</v>
      </c>
      <c r="I144" s="15">
        <v>53066.027027026998</v>
      </c>
      <c r="J144" s="11">
        <f>ROUND(BlueCollarEmployeesByOccupationalSeries[[#This Row],[Female
Average Salary]]/BlueCollarEmployeesByOccupationalSeries[[#This Row],[Male
Average Salary]],3)</f>
        <v>0.998</v>
      </c>
      <c r="K144" s="16">
        <f>ROUND(BlueCollarEmployeesByOccupationalSeries[[#This Row],[% 
of Total Pop]]*J144,7)</f>
        <v>6.4599999999999998E-4</v>
      </c>
    </row>
    <row r="145" spans="1:11" ht="15.6" x14ac:dyDescent="0.3">
      <c r="A145" s="6" t="s">
        <v>4</v>
      </c>
      <c r="B145" s="9">
        <f>BlueCollarEmployeesByOccupationalSeries[[#This Row],[Male Employees]]+BlueCollarEmployeesByOccupationalSeries[[#This Row],[Female Employees]]</f>
        <v>4344</v>
      </c>
      <c r="C145" s="13">
        <f>BlueCollarEmployeesByOccupationalSeries[[#This Row],[Total Empl]]/$B$146</f>
        <v>2.6527110291468457E-2</v>
      </c>
      <c r="D145" s="9">
        <v>3843</v>
      </c>
      <c r="E145" s="9">
        <v>501</v>
      </c>
      <c r="F145" s="11">
        <f>BlueCollarEmployeesByOccupationalSeries[[#This Row],[Female Employees]]/BlueCollarEmployeesByOccupationalSeries[[#This Row],[Total Empl]]</f>
        <v>0.11533149171270718</v>
      </c>
      <c r="G145" s="15">
        <f>((BlueCollarEmployeesByOccupationalSeries[[#This Row],[Male Employees]]*BlueCollarEmployeesByOccupationalSeries[[#This Row],[Male
Average Salary]])+(E145*BlueCollarEmployeesByOccupationalSeries[[#This Row],[Female
Average Salary]]))/BlueCollarEmployeesByOccupationalSeries[[#This Row],[Total Empl]]</f>
        <v>70582.91137200738</v>
      </c>
      <c r="H145" s="15">
        <v>71468.141035649242</v>
      </c>
      <c r="I145" s="15">
        <v>63792.61676646705</v>
      </c>
      <c r="J145" s="11">
        <f>ROUND(BlueCollarEmployeesByOccupationalSeries[[#This Row],[Female
Average Salary]]/BlueCollarEmployeesByOccupationalSeries[[#This Row],[Male
Average Salary]],3)</f>
        <v>0.89300000000000002</v>
      </c>
      <c r="K145" s="16">
        <f>ROUND(BlueCollarEmployeesByOccupationalSeries[[#This Row],[% 
of Total Pop]]*J145,7)</f>
        <v>2.36887E-2</v>
      </c>
    </row>
    <row r="146" spans="1:11" ht="15.6" x14ac:dyDescent="0.3">
      <c r="A146" s="6" t="s">
        <v>334</v>
      </c>
      <c r="B146" s="9">
        <f>BlueCollarEmployeesByOccupationalSeries[[#This Row],[Male Employees]]+BlueCollarEmployeesByOccupationalSeries[[#This Row],[Female Employees]]</f>
        <v>163757</v>
      </c>
      <c r="C146" s="13"/>
      <c r="D146" s="9">
        <f>SUM(D4:D145)</f>
        <v>145589</v>
      </c>
      <c r="E146" s="9">
        <f>SUM(E4:E145)</f>
        <v>18168</v>
      </c>
      <c r="F146" s="11">
        <f>BlueCollarEmployeesByOccupationalSeries[[#This Row],[Female Employees]]/BlueCollarEmployeesByOccupationalSeries[[#This Row],[Total Empl]]</f>
        <v>0.11094487563890398</v>
      </c>
      <c r="G146" s="15"/>
      <c r="H146" s="15"/>
      <c r="I146" s="15"/>
      <c r="J146" s="6"/>
      <c r="K146" s="16">
        <f>SUM(K4:K145)</f>
        <v>0.94949420000000018</v>
      </c>
    </row>
    <row r="147" spans="1:11" ht="15.6" x14ac:dyDescent="0.3">
      <c r="A147" s="6" t="s">
        <v>335</v>
      </c>
      <c r="B147" s="9"/>
      <c r="C147" s="13"/>
      <c r="D147" s="9"/>
      <c r="E147" s="9"/>
      <c r="F147" s="11"/>
      <c r="G147" s="15"/>
      <c r="H147" s="15"/>
      <c r="I147" s="15"/>
      <c r="J147" s="6"/>
      <c r="K147" s="11">
        <f>K146</f>
        <v>0.94949420000000018</v>
      </c>
    </row>
    <row r="149" spans="1:11" ht="15.6" x14ac:dyDescent="0.3">
      <c r="A149" s="6" t="s">
        <v>489</v>
      </c>
    </row>
  </sheetData>
  <sheetProtection algorithmName="SHA-512" hashValue="lez7RHCQIGYHX6oD8aRBfMTbjCyG2cSs7Z9RnQkcnUjP0Vd2M3gMtUjOA7rZ/5gmxK4to7PlDsqapHh2PwkaKQ==" saltValue="/QRLHdn20wttB2p/56fJMQ==" spinCount="100000" sheet="1" objects="1" scenarios="1" sort="0" autoFilter="0"/>
  <pageMargins left="0.7" right="0.7" top="0.75" bottom="0.75" header="0.3" footer="0.3"/>
  <pageSetup scale="70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ABFF7-1CEB-4439-83DC-F5C4B409BF02}">
  <dimension ref="A1:B7"/>
  <sheetViews>
    <sheetView workbookViewId="0">
      <selection activeCell="A8" sqref="A8"/>
    </sheetView>
  </sheetViews>
  <sheetFormatPr defaultRowHeight="14.4" x14ac:dyDescent="0.3"/>
  <cols>
    <col min="1" max="1" width="114.109375" bestFit="1" customWidth="1"/>
    <col min="2" max="2" width="11.44140625" bestFit="1" customWidth="1"/>
  </cols>
  <sheetData>
    <row r="1" spans="1:2" ht="23.4" x14ac:dyDescent="0.3">
      <c r="A1" s="5" t="s">
        <v>492</v>
      </c>
    </row>
    <row r="2" spans="1:2" ht="18.600000000000001" thickBot="1" x14ac:dyDescent="0.4">
      <c r="A2" s="23" t="s">
        <v>504</v>
      </c>
    </row>
    <row r="3" spans="1:2" ht="31.8" thickTop="1" x14ac:dyDescent="0.3">
      <c r="A3" s="6" t="s">
        <v>494</v>
      </c>
      <c r="B3" s="18" t="s">
        <v>495</v>
      </c>
    </row>
    <row r="4" spans="1:2" ht="15.6" x14ac:dyDescent="0.3">
      <c r="A4" s="6" t="s">
        <v>496</v>
      </c>
      <c r="B4" s="6">
        <f>COUNTIF('Blue Collar Detail'!$J$4:$J$145,"&gt;=1.00")</f>
        <v>33</v>
      </c>
    </row>
    <row r="5" spans="1:2" ht="15.6" x14ac:dyDescent="0.3">
      <c r="A5" s="6" t="s">
        <v>497</v>
      </c>
      <c r="B5" s="6">
        <f>COUNTIFS('Blue Collar Detail'!$J$4:$J$145,"&gt;=.95",'Blue Collar Detail'!$J$4:$J$145,"&lt;=.999")</f>
        <v>58</v>
      </c>
    </row>
    <row r="6" spans="1:2" ht="15.6" x14ac:dyDescent="0.3">
      <c r="A6" s="6" t="s">
        <v>498</v>
      </c>
      <c r="B6" s="6">
        <f>COUNTIF('Blue Collar Detail'!$J$4:$J$145,"&lt;.95")</f>
        <v>51</v>
      </c>
    </row>
    <row r="7" spans="1:2" ht="15.6" x14ac:dyDescent="0.3">
      <c r="A7" s="6" t="s">
        <v>499</v>
      </c>
      <c r="B7" s="6">
        <f>SUM(B4:B6)</f>
        <v>142</v>
      </c>
    </row>
  </sheetData>
  <sheetProtection algorithmName="SHA-512" hashValue="HeKGP9WMSCWkFxqfuzy6idfqMpcMwtTzTphi8gfBshQDAWcpq8cdxHzGysEljebd6zr9YK+LfHAAMUaKaJij+g==" saltValue="QBBwXf73U+llgg+V00xgKA==" spinCount="100000" sheet="1" objects="1" scenarios="1" sort="0" autoFilter="0"/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AEBA1-8CF9-46A0-930A-1D1B6845E7E9}">
  <dimension ref="A1:K478"/>
  <sheetViews>
    <sheetView view="pageBreakPreview" zoomScale="60" zoomScaleNormal="100" workbookViewId="0">
      <selection activeCell="A2" sqref="A2"/>
    </sheetView>
  </sheetViews>
  <sheetFormatPr defaultRowHeight="14.4" x14ac:dyDescent="0.3"/>
  <cols>
    <col min="1" max="1" width="51" customWidth="1"/>
    <col min="2" max="2" width="12.44140625" style="3" customWidth="1"/>
    <col min="3" max="3" width="13.6640625" style="2" bestFit="1" customWidth="1"/>
    <col min="4" max="5" width="13.33203125" style="3" bestFit="1" customWidth="1"/>
    <col min="6" max="6" width="9.33203125" style="1" bestFit="1" customWidth="1"/>
    <col min="7" max="9" width="14" style="4" bestFit="1" customWidth="1"/>
    <col min="10" max="10" width="14.5546875" style="1" customWidth="1"/>
    <col min="11" max="11" width="10.5546875" customWidth="1"/>
  </cols>
  <sheetData>
    <row r="1" spans="1:11" ht="23.4" x14ac:dyDescent="0.3">
      <c r="A1" s="5" t="s">
        <v>492</v>
      </c>
    </row>
    <row r="2" spans="1:11" ht="21.6" thickBot="1" x14ac:dyDescent="0.35">
      <c r="A2" s="28" t="s">
        <v>505</v>
      </c>
    </row>
    <row r="3" spans="1:11" ht="46.8" x14ac:dyDescent="0.3">
      <c r="A3" s="7" t="s">
        <v>479</v>
      </c>
      <c r="B3" s="8" t="s">
        <v>0</v>
      </c>
      <c r="C3" s="12" t="s">
        <v>1</v>
      </c>
      <c r="D3" s="8" t="s">
        <v>484</v>
      </c>
      <c r="E3" s="8" t="s">
        <v>483</v>
      </c>
      <c r="F3" s="10" t="s">
        <v>2</v>
      </c>
      <c r="G3" s="14" t="s">
        <v>482</v>
      </c>
      <c r="H3" s="14" t="s">
        <v>481</v>
      </c>
      <c r="I3" s="14" t="s">
        <v>480</v>
      </c>
      <c r="J3" s="10" t="s">
        <v>486</v>
      </c>
      <c r="K3" s="7" t="s">
        <v>3</v>
      </c>
    </row>
    <row r="4" spans="1:11" ht="15.6" x14ac:dyDescent="0.3">
      <c r="A4" s="6" t="s">
        <v>5</v>
      </c>
      <c r="B4" s="9">
        <f>ExecutiveBranchEmployeesByOccupationalSeries[[#This Row],[Male Employees]]+ExecutiveBranchEmployeesByOccupationalSeries[[#This Row],[Female Employees]]</f>
        <v>1731</v>
      </c>
      <c r="C4" s="13">
        <f>ExecutiveBranchEmployeesByOccupationalSeries[[#This Row],[Total Empl]]/$B$475</f>
        <v>8.8456231795186263E-4</v>
      </c>
      <c r="D4" s="9">
        <v>1057</v>
      </c>
      <c r="E4" s="9">
        <v>674</v>
      </c>
      <c r="F4" s="11">
        <f>ExecutiveBranchEmployeesByOccupationalSeries[[#This Row],[Female Employees]]/ExecutiveBranchEmployeesByOccupationalSeries[[#This Row],[Total Empl]]</f>
        <v>0.38937030618139806</v>
      </c>
      <c r="G4" s="15">
        <f>((ExecutiveBranchEmployeesByOccupationalSeries[[#This Row],[Male Employees]]*ExecutiveBranchEmployeesByOccupationalSeries[[#This Row],[Male
Average Salary]])+(E4*ExecutiveBranchEmployeesByOccupationalSeries[[#This Row],[Female
Average Salary]]))/ExecutiveBranchEmployeesByOccupationalSeries[[#This Row],[Total Empl]]</f>
        <v>111914.46678220698</v>
      </c>
      <c r="H4" s="15">
        <v>112823.454115421</v>
      </c>
      <c r="I4" s="15">
        <v>110488.948071217</v>
      </c>
      <c r="J4" s="11">
        <f>ROUND(ExecutiveBranchEmployeesByOccupationalSeries[[#This Row],[Female
Average Salary]]/ExecutiveBranchEmployeesByOccupationalSeries[[#This Row],[Male
Average Salary]],3)</f>
        <v>0.97899999999999998</v>
      </c>
      <c r="K4" s="16">
        <f>ROUND(ExecutiveBranchEmployeesByOccupationalSeries[[#This Row],[% 
of Total Pop]]*ExecutiveBranchEmployeesByOccupationalSeries[[#This Row],[Female/ Male Salary %]],7)</f>
        <v>8.6600000000000002E-4</v>
      </c>
    </row>
    <row r="5" spans="1:11" ht="15.6" x14ac:dyDescent="0.3">
      <c r="A5" s="6" t="s">
        <v>6</v>
      </c>
      <c r="B5" s="9">
        <f>ExecutiveBranchEmployeesByOccupationalSeries[[#This Row],[Male Employees]]+ExecutiveBranchEmployeesByOccupationalSeries[[#This Row],[Female Employees]]</f>
        <v>16094</v>
      </c>
      <c r="C5" s="13">
        <f>ExecutiveBranchEmployeesByOccupationalSeries[[#This Row],[Total Empl]]/$B$475</f>
        <v>8.2242322039961166E-3</v>
      </c>
      <c r="D5" s="9">
        <v>13452</v>
      </c>
      <c r="E5" s="9">
        <v>2642</v>
      </c>
      <c r="F5" s="11">
        <f>ExecutiveBranchEmployeesByOccupationalSeries[[#This Row],[Female Employees]]/ExecutiveBranchEmployeesByOccupationalSeries[[#This Row],[Total Empl]]</f>
        <v>0.16416055672921587</v>
      </c>
      <c r="G5" s="15">
        <f>((ExecutiveBranchEmployeesByOccupationalSeries[[#This Row],[Male Employees]]*ExecutiveBranchEmployeesByOccupationalSeries[[#This Row],[Male
Average Salary]])+(E5*ExecutiveBranchEmployeesByOccupationalSeries[[#This Row],[Female
Average Salary]]))/ExecutiveBranchEmployeesByOccupationalSeries[[#This Row],[Total Empl]]</f>
        <v>64490.553743587188</v>
      </c>
      <c r="H5" s="15">
        <v>64926.974646839997</v>
      </c>
      <c r="I5" s="15">
        <v>62268.474261923002</v>
      </c>
      <c r="J5" s="11">
        <f>ROUND(ExecutiveBranchEmployeesByOccupationalSeries[[#This Row],[Female
Average Salary]]/ExecutiveBranchEmployeesByOccupationalSeries[[#This Row],[Male
Average Salary]],3)</f>
        <v>0.95899999999999996</v>
      </c>
      <c r="K5" s="16">
        <f>ROUND(ExecutiveBranchEmployeesByOccupationalSeries[[#This Row],[% 
of Total Pop]]*ExecutiveBranchEmployeesByOccupationalSeries[[#This Row],[Female/ Male Salary %]],7)</f>
        <v>7.8869999999999999E-3</v>
      </c>
    </row>
    <row r="6" spans="1:11" ht="15.6" x14ac:dyDescent="0.3">
      <c r="A6" s="6" t="s">
        <v>7</v>
      </c>
      <c r="B6" s="9">
        <f>ExecutiveBranchEmployeesByOccupationalSeries[[#This Row],[Male Employees]]+ExecutiveBranchEmployeesByOccupationalSeries[[#This Row],[Female Employees]]</f>
        <v>378</v>
      </c>
      <c r="C6" s="13">
        <f>ExecutiveBranchEmployeesByOccupationalSeries[[#This Row],[Total Empl]]/$B$475</f>
        <v>1.9316265521999079E-4</v>
      </c>
      <c r="D6" s="9">
        <v>354</v>
      </c>
      <c r="E6" s="9">
        <v>24</v>
      </c>
      <c r="F6" s="11">
        <f>ExecutiveBranchEmployeesByOccupationalSeries[[#This Row],[Female Employees]]/ExecutiveBranchEmployeesByOccupationalSeries[[#This Row],[Total Empl]]</f>
        <v>6.3492063492063489E-2</v>
      </c>
      <c r="G6" s="15">
        <f>((ExecutiveBranchEmployeesByOccupationalSeries[[#This Row],[Male Employees]]*ExecutiveBranchEmployeesByOccupationalSeries[[#This Row],[Male
Average Salary]])+(E6*ExecutiveBranchEmployeesByOccupationalSeries[[#This Row],[Female
Average Salary]]))/ExecutiveBranchEmployeesByOccupationalSeries[[#This Row],[Total Empl]]</f>
        <v>99389.87301587312</v>
      </c>
      <c r="H6" s="15">
        <v>99285.361581920995</v>
      </c>
      <c r="I6" s="15">
        <v>100931.41666666701</v>
      </c>
      <c r="J6" s="11">
        <f>ROUND(ExecutiveBranchEmployeesByOccupationalSeries[[#This Row],[Female
Average Salary]]/ExecutiveBranchEmployeesByOccupationalSeries[[#This Row],[Male
Average Salary]],3)</f>
        <v>1.0169999999999999</v>
      </c>
      <c r="K6" s="16">
        <f>ROUND(ExecutiveBranchEmployeesByOccupationalSeries[[#This Row],[% 
of Total Pop]]*ExecutiveBranchEmployeesByOccupationalSeries[[#This Row],[Female/ Male Salary %]],7)</f>
        <v>1.964E-4</v>
      </c>
    </row>
    <row r="7" spans="1:11" ht="15.6" x14ac:dyDescent="0.3">
      <c r="A7" s="6" t="s">
        <v>8</v>
      </c>
      <c r="B7" s="9">
        <f>ExecutiveBranchEmployeesByOccupationalSeries[[#This Row],[Male Employees]]+ExecutiveBranchEmployeesByOccupationalSeries[[#This Row],[Female Employees]]</f>
        <v>6115</v>
      </c>
      <c r="C7" s="13">
        <f>ExecutiveBranchEmployeesByOccupationalSeries[[#This Row],[Total Empl]]/$B$475</f>
        <v>3.1248403086514384E-3</v>
      </c>
      <c r="D7" s="9">
        <v>4938</v>
      </c>
      <c r="E7" s="9">
        <v>1177</v>
      </c>
      <c r="F7" s="11">
        <f>ExecutiveBranchEmployeesByOccupationalSeries[[#This Row],[Female Employees]]/ExecutiveBranchEmployeesByOccupationalSeries[[#This Row],[Total Empl]]</f>
        <v>0.19247751430907603</v>
      </c>
      <c r="G7" s="15">
        <f>((ExecutiveBranchEmployeesByOccupationalSeries[[#This Row],[Male Employees]]*ExecutiveBranchEmployeesByOccupationalSeries[[#This Row],[Male
Average Salary]])+(E7*ExecutiveBranchEmployeesByOccupationalSeries[[#This Row],[Female
Average Salary]]))/ExecutiveBranchEmployeesByOccupationalSeries[[#This Row],[Total Empl]]</f>
        <v>97943.949892998251</v>
      </c>
      <c r="H7" s="15">
        <v>97598.344611021006</v>
      </c>
      <c r="I7" s="15">
        <v>99393.906462585001</v>
      </c>
      <c r="J7" s="11">
        <f>ROUND(ExecutiveBranchEmployeesByOccupationalSeries[[#This Row],[Female
Average Salary]]/ExecutiveBranchEmployeesByOccupationalSeries[[#This Row],[Male
Average Salary]],3)</f>
        <v>1.018</v>
      </c>
      <c r="K7" s="16">
        <f>ROUND(ExecutiveBranchEmployeesByOccupationalSeries[[#This Row],[% 
of Total Pop]]*ExecutiveBranchEmployeesByOccupationalSeries[[#This Row],[Female/ Male Salary %]],7)</f>
        <v>3.1811000000000001E-3</v>
      </c>
    </row>
    <row r="8" spans="1:11" ht="15.6" x14ac:dyDescent="0.3">
      <c r="A8" s="6" t="s">
        <v>10</v>
      </c>
      <c r="B8" s="9">
        <f>ExecutiveBranchEmployeesByOccupationalSeries[[#This Row],[Male Employees]]+ExecutiveBranchEmployeesByOccupationalSeries[[#This Row],[Female Employees]]</f>
        <v>129</v>
      </c>
      <c r="C8" s="13">
        <f>ExecutiveBranchEmployeesByOccupationalSeries[[#This Row],[Total Empl]]/$B$475</f>
        <v>6.5920588686187341E-5</v>
      </c>
      <c r="D8" s="9">
        <v>88</v>
      </c>
      <c r="E8" s="9">
        <v>41</v>
      </c>
      <c r="F8" s="11">
        <f>ExecutiveBranchEmployeesByOccupationalSeries[[#This Row],[Female Employees]]/ExecutiveBranchEmployeesByOccupationalSeries[[#This Row],[Total Empl]]</f>
        <v>0.31782945736434109</v>
      </c>
      <c r="G8" s="15">
        <f>((ExecutiveBranchEmployeesByOccupationalSeries[[#This Row],[Male Employees]]*ExecutiveBranchEmployeesByOccupationalSeries[[#This Row],[Male
Average Salary]])+(E8*ExecutiveBranchEmployeesByOccupationalSeries[[#This Row],[Female
Average Salary]]))/ExecutiveBranchEmployeesByOccupationalSeries[[#This Row],[Total Empl]]</f>
        <v>57486.015503875838</v>
      </c>
      <c r="H8" s="15">
        <v>58091.102272727003</v>
      </c>
      <c r="I8" s="15">
        <v>56187.292682927</v>
      </c>
      <c r="J8" s="11">
        <f>ROUND(ExecutiveBranchEmployeesByOccupationalSeries[[#This Row],[Female
Average Salary]]/ExecutiveBranchEmployeesByOccupationalSeries[[#This Row],[Male
Average Salary]],3)</f>
        <v>0.96699999999999997</v>
      </c>
      <c r="K8" s="16">
        <f>ROUND(ExecutiveBranchEmployeesByOccupationalSeries[[#This Row],[% 
of Total Pop]]*ExecutiveBranchEmployeesByOccupationalSeries[[#This Row],[Female/ Male Salary %]],7)</f>
        <v>6.3700000000000003E-5</v>
      </c>
    </row>
    <row r="9" spans="1:11" ht="15.6" x14ac:dyDescent="0.3">
      <c r="A9" s="6" t="s">
        <v>11</v>
      </c>
      <c r="B9" s="9">
        <f>ExecutiveBranchEmployeesByOccupationalSeries[[#This Row],[Male Employees]]+ExecutiveBranchEmployeesByOccupationalSeries[[#This Row],[Female Employees]]</f>
        <v>996</v>
      </c>
      <c r="C9" s="13">
        <f>ExecutiveBranchEmployeesByOccupationalSeries[[#This Row],[Total Empl]]/$B$475</f>
        <v>5.0896826613521385E-4</v>
      </c>
      <c r="D9" s="9">
        <v>562</v>
      </c>
      <c r="E9" s="9">
        <v>434</v>
      </c>
      <c r="F9" s="11">
        <f>ExecutiveBranchEmployeesByOccupationalSeries[[#This Row],[Female Employees]]/ExecutiveBranchEmployeesByOccupationalSeries[[#This Row],[Total Empl]]</f>
        <v>0.43574297188755018</v>
      </c>
      <c r="G9" s="15">
        <f>((ExecutiveBranchEmployeesByOccupationalSeries[[#This Row],[Male Employees]]*ExecutiveBranchEmployeesByOccupationalSeries[[#This Row],[Male
Average Salary]])+(E9*ExecutiveBranchEmployeesByOccupationalSeries[[#This Row],[Female
Average Salary]]))/ExecutiveBranchEmployeesByOccupationalSeries[[#This Row],[Total Empl]]</f>
        <v>107918.21184738977</v>
      </c>
      <c r="H9" s="15">
        <v>108017.588967972</v>
      </c>
      <c r="I9" s="15">
        <v>107789.52534562199</v>
      </c>
      <c r="J9" s="11">
        <f>ROUND(ExecutiveBranchEmployeesByOccupationalSeries[[#This Row],[Female
Average Salary]]/ExecutiveBranchEmployeesByOccupationalSeries[[#This Row],[Male
Average Salary]],3)</f>
        <v>0.998</v>
      </c>
      <c r="K9" s="16">
        <f>ROUND(ExecutiveBranchEmployeesByOccupationalSeries[[#This Row],[% 
of Total Pop]]*ExecutiveBranchEmployeesByOccupationalSeries[[#This Row],[Female/ Male Salary %]],7)</f>
        <v>5.0799999999999999E-4</v>
      </c>
    </row>
    <row r="10" spans="1:11" ht="15.6" x14ac:dyDescent="0.3">
      <c r="A10" s="6" t="s">
        <v>12</v>
      </c>
      <c r="B10" s="9">
        <f>ExecutiveBranchEmployeesByOccupationalSeries[[#This Row],[Male Employees]]+ExecutiveBranchEmployeesByOccupationalSeries[[#This Row],[Female Employees]]</f>
        <v>394</v>
      </c>
      <c r="C10" s="13">
        <f>ExecutiveBranchEmployeesByOccupationalSeries[[#This Row],[Total Empl]]/$B$475</f>
        <v>2.0133885226633963E-4</v>
      </c>
      <c r="D10" s="9">
        <v>210</v>
      </c>
      <c r="E10" s="9">
        <v>184</v>
      </c>
      <c r="F10" s="11">
        <f>ExecutiveBranchEmployeesByOccupationalSeries[[#This Row],[Female Employees]]/ExecutiveBranchEmployeesByOccupationalSeries[[#This Row],[Total Empl]]</f>
        <v>0.46700507614213199</v>
      </c>
      <c r="G10" s="15">
        <f>((ExecutiveBranchEmployeesByOccupationalSeries[[#This Row],[Male Employees]]*ExecutiveBranchEmployeesByOccupationalSeries[[#This Row],[Male
Average Salary]])+(E10*ExecutiveBranchEmployeesByOccupationalSeries[[#This Row],[Female
Average Salary]]))/ExecutiveBranchEmployeesByOccupationalSeries[[#This Row],[Total Empl]]</f>
        <v>84661.375634517753</v>
      </c>
      <c r="H10" s="15">
        <v>82791.314285714005</v>
      </c>
      <c r="I10" s="15">
        <v>86795.684782608994</v>
      </c>
      <c r="J10" s="11">
        <f>ROUND(ExecutiveBranchEmployeesByOccupationalSeries[[#This Row],[Female
Average Salary]]/ExecutiveBranchEmployeesByOccupationalSeries[[#This Row],[Male
Average Salary]],3)</f>
        <v>1.048</v>
      </c>
      <c r="K10" s="16">
        <f>ROUND(ExecutiveBranchEmployeesByOccupationalSeries[[#This Row],[% 
of Total Pop]]*ExecutiveBranchEmployeesByOccupationalSeries[[#This Row],[Female/ Male Salary %]],7)</f>
        <v>2.1100000000000001E-4</v>
      </c>
    </row>
    <row r="11" spans="1:11" ht="15.6" x14ac:dyDescent="0.3">
      <c r="A11" s="6" t="s">
        <v>13</v>
      </c>
      <c r="B11" s="9">
        <f>ExecutiveBranchEmployeesByOccupationalSeries[[#This Row],[Male Employees]]+ExecutiveBranchEmployeesByOccupationalSeries[[#This Row],[Female Employees]]</f>
        <v>3059</v>
      </c>
      <c r="C11" s="13">
        <f>ExecutiveBranchEmployeesByOccupationalSeries[[#This Row],[Total Empl]]/$B$475</f>
        <v>1.5631866727988145E-3</v>
      </c>
      <c r="D11" s="9">
        <v>1993</v>
      </c>
      <c r="E11" s="9">
        <v>1066</v>
      </c>
      <c r="F11" s="11">
        <f>ExecutiveBranchEmployeesByOccupationalSeries[[#This Row],[Female Employees]]/ExecutiveBranchEmployeesByOccupationalSeries[[#This Row],[Total Empl]]</f>
        <v>0.34847989539065055</v>
      </c>
      <c r="G11" s="15">
        <f>((ExecutiveBranchEmployeesByOccupationalSeries[[#This Row],[Male Employees]]*ExecutiveBranchEmployeesByOccupationalSeries[[#This Row],[Male
Average Salary]])+(E11*ExecutiveBranchEmployeesByOccupationalSeries[[#This Row],[Female
Average Salary]]))/ExecutiveBranchEmployeesByOccupationalSeries[[#This Row],[Total Empl]]</f>
        <v>81371.087069787303</v>
      </c>
      <c r="H11" s="15">
        <v>80295.320622177998</v>
      </c>
      <c r="I11" s="15">
        <v>83382.346478873005</v>
      </c>
      <c r="J11" s="11">
        <f>ROUND(ExecutiveBranchEmployeesByOccupationalSeries[[#This Row],[Female
Average Salary]]/ExecutiveBranchEmployeesByOccupationalSeries[[#This Row],[Male
Average Salary]],3)</f>
        <v>1.038</v>
      </c>
      <c r="K11" s="16">
        <f>ROUND(ExecutiveBranchEmployeesByOccupationalSeries[[#This Row],[% 
of Total Pop]]*ExecutiveBranchEmployeesByOccupationalSeries[[#This Row],[Female/ Male Salary %]],7)</f>
        <v>1.6226000000000001E-3</v>
      </c>
    </row>
    <row r="12" spans="1:11" ht="15.6" x14ac:dyDescent="0.3">
      <c r="A12" s="6" t="s">
        <v>14</v>
      </c>
      <c r="B12" s="9">
        <f>ExecutiveBranchEmployeesByOccupationalSeries[[#This Row],[Male Employees]]+ExecutiveBranchEmployeesByOccupationalSeries[[#This Row],[Female Employees]]</f>
        <v>4301</v>
      </c>
      <c r="C12" s="13">
        <f>ExecutiveBranchEmployeesByOccupationalSeries[[#This Row],[Total Empl]]/$B$475</f>
        <v>2.1978639685216413E-3</v>
      </c>
      <c r="D12" s="9">
        <v>2426</v>
      </c>
      <c r="E12" s="9">
        <v>1875</v>
      </c>
      <c r="F12" s="11">
        <f>ExecutiveBranchEmployeesByOccupationalSeries[[#This Row],[Female Employees]]/ExecutiveBranchEmployeesByOccupationalSeries[[#This Row],[Total Empl]]</f>
        <v>0.43594512903975818</v>
      </c>
      <c r="G12" s="15">
        <f>((ExecutiveBranchEmployeesByOccupationalSeries[[#This Row],[Male Employees]]*ExecutiveBranchEmployeesByOccupationalSeries[[#This Row],[Male
Average Salary]])+(E12*ExecutiveBranchEmployeesByOccupationalSeries[[#This Row],[Female
Average Salary]]))/ExecutiveBranchEmployeesByOccupationalSeries[[#This Row],[Total Empl]]</f>
        <v>110558.61587709998</v>
      </c>
      <c r="H12" s="15">
        <v>106685.51854905199</v>
      </c>
      <c r="I12" s="15">
        <v>115569.887406617</v>
      </c>
      <c r="J12" s="11">
        <f>ROUND(ExecutiveBranchEmployeesByOccupationalSeries[[#This Row],[Female
Average Salary]]/ExecutiveBranchEmployeesByOccupationalSeries[[#This Row],[Male
Average Salary]],3)</f>
        <v>1.083</v>
      </c>
      <c r="K12" s="16">
        <f>ROUND(ExecutiveBranchEmployeesByOccupationalSeries[[#This Row],[% 
of Total Pop]]*ExecutiveBranchEmployeesByOccupationalSeries[[#This Row],[Female/ Male Salary %]],7)</f>
        <v>2.3803000000000001E-3</v>
      </c>
    </row>
    <row r="13" spans="1:11" ht="15.6" x14ac:dyDescent="0.3">
      <c r="A13" s="6" t="s">
        <v>15</v>
      </c>
      <c r="B13" s="9">
        <f>ExecutiveBranchEmployeesByOccupationalSeries[[#This Row],[Male Employees]]+ExecutiveBranchEmployeesByOccupationalSeries[[#This Row],[Female Employees]]</f>
        <v>129</v>
      </c>
      <c r="C13" s="13">
        <f>ExecutiveBranchEmployeesByOccupationalSeries[[#This Row],[Total Empl]]/$B$475</f>
        <v>6.5920588686187341E-5</v>
      </c>
      <c r="D13" s="9">
        <v>83</v>
      </c>
      <c r="E13" s="9">
        <v>46</v>
      </c>
      <c r="F13" s="11">
        <f>ExecutiveBranchEmployeesByOccupationalSeries[[#This Row],[Female Employees]]/ExecutiveBranchEmployeesByOccupationalSeries[[#This Row],[Total Empl]]</f>
        <v>0.35658914728682173</v>
      </c>
      <c r="G13" s="15">
        <f>((ExecutiveBranchEmployeesByOccupationalSeries[[#This Row],[Male Employees]]*ExecutiveBranchEmployeesByOccupationalSeries[[#This Row],[Male
Average Salary]])+(E13*ExecutiveBranchEmployeesByOccupationalSeries[[#This Row],[Female
Average Salary]]))/ExecutiveBranchEmployeesByOccupationalSeries[[#This Row],[Total Empl]]</f>
        <v>56395.410852712848</v>
      </c>
      <c r="H13" s="15">
        <v>56592.457831325002</v>
      </c>
      <c r="I13" s="15">
        <v>56039.869565216999</v>
      </c>
      <c r="J13" s="11">
        <f>ROUND(ExecutiveBranchEmployeesByOccupationalSeries[[#This Row],[Female
Average Salary]]/ExecutiveBranchEmployeesByOccupationalSeries[[#This Row],[Male
Average Salary]],3)</f>
        <v>0.99</v>
      </c>
      <c r="K13" s="16">
        <f>ROUND(ExecutiveBranchEmployeesByOccupationalSeries[[#This Row],[% 
of Total Pop]]*ExecutiveBranchEmployeesByOccupationalSeries[[#This Row],[Female/ Male Salary %]],7)</f>
        <v>6.5300000000000002E-5</v>
      </c>
    </row>
    <row r="14" spans="1:11" ht="15.6" x14ac:dyDescent="0.3">
      <c r="A14" s="6" t="s">
        <v>16</v>
      </c>
      <c r="B14" s="9">
        <f>ExecutiveBranchEmployeesByOccupationalSeries[[#This Row],[Male Employees]]+ExecutiveBranchEmployeesByOccupationalSeries[[#This Row],[Female Employees]]</f>
        <v>338</v>
      </c>
      <c r="C14" s="13">
        <f>ExecutiveBranchEmployeesByOccupationalSeries[[#This Row],[Total Empl]]/$B$475</f>
        <v>1.7272216260411877E-4</v>
      </c>
      <c r="D14" s="9">
        <v>287</v>
      </c>
      <c r="E14" s="9">
        <v>51</v>
      </c>
      <c r="F14" s="11">
        <f>ExecutiveBranchEmployeesByOccupationalSeries[[#This Row],[Female Employees]]/ExecutiveBranchEmployeesByOccupationalSeries[[#This Row],[Total Empl]]</f>
        <v>0.15088757396449703</v>
      </c>
      <c r="G14" s="15">
        <f>((ExecutiveBranchEmployeesByOccupationalSeries[[#This Row],[Male Employees]]*ExecutiveBranchEmployeesByOccupationalSeries[[#This Row],[Male
Average Salary]])+(E14*ExecutiveBranchEmployeesByOccupationalSeries[[#This Row],[Female
Average Salary]]))/ExecutiveBranchEmployeesByOccupationalSeries[[#This Row],[Total Empl]]</f>
        <v>70265.556657838853</v>
      </c>
      <c r="H14" s="15">
        <v>70302.150349649994</v>
      </c>
      <c r="I14" s="15">
        <v>70059.627450979999</v>
      </c>
      <c r="J14" s="11">
        <f>ROUND(ExecutiveBranchEmployeesByOccupationalSeries[[#This Row],[Female
Average Salary]]/ExecutiveBranchEmployeesByOccupationalSeries[[#This Row],[Male
Average Salary]],3)</f>
        <v>0.997</v>
      </c>
      <c r="K14" s="16">
        <f>ROUND(ExecutiveBranchEmployeesByOccupationalSeries[[#This Row],[% 
of Total Pop]]*ExecutiveBranchEmployeesByOccupationalSeries[[#This Row],[Female/ Male Salary %]],7)</f>
        <v>1.7220000000000001E-4</v>
      </c>
    </row>
    <row r="15" spans="1:11" ht="15.6" x14ac:dyDescent="0.3">
      <c r="A15" s="6" t="s">
        <v>17</v>
      </c>
      <c r="B15" s="9">
        <f>ExecutiveBranchEmployeesByOccupationalSeries[[#This Row],[Male Employees]]+ExecutiveBranchEmployeesByOccupationalSeries[[#This Row],[Female Employees]]</f>
        <v>961</v>
      </c>
      <c r="C15" s="13">
        <f>ExecutiveBranchEmployeesByOccupationalSeries[[#This Row],[Total Empl]]/$B$475</f>
        <v>4.9108283509632586E-4</v>
      </c>
      <c r="D15" s="9">
        <v>790</v>
      </c>
      <c r="E15" s="9">
        <v>171</v>
      </c>
      <c r="F15" s="11">
        <f>ExecutiveBranchEmployeesByOccupationalSeries[[#This Row],[Female Employees]]/ExecutiveBranchEmployeesByOccupationalSeries[[#This Row],[Total Empl]]</f>
        <v>0.17793964620187305</v>
      </c>
      <c r="G15" s="15">
        <f>((ExecutiveBranchEmployeesByOccupationalSeries[[#This Row],[Male Employees]]*ExecutiveBranchEmployeesByOccupationalSeries[[#This Row],[Male
Average Salary]])+(E15*ExecutiveBranchEmployeesByOccupationalSeries[[#This Row],[Female
Average Salary]]))/ExecutiveBranchEmployeesByOccupationalSeries[[#This Row],[Total Empl]]</f>
        <v>96253.752163800018</v>
      </c>
      <c r="H15" s="15">
        <v>97085.25</v>
      </c>
      <c r="I15" s="15">
        <v>92412.329411764993</v>
      </c>
      <c r="J15" s="11">
        <f>ROUND(ExecutiveBranchEmployeesByOccupationalSeries[[#This Row],[Female
Average Salary]]/ExecutiveBranchEmployeesByOccupationalSeries[[#This Row],[Male
Average Salary]],3)</f>
        <v>0.95199999999999996</v>
      </c>
      <c r="K15" s="16">
        <f>ROUND(ExecutiveBranchEmployeesByOccupationalSeries[[#This Row],[% 
of Total Pop]]*ExecutiveBranchEmployeesByOccupationalSeries[[#This Row],[Female/ Male Salary %]],7)</f>
        <v>4.6749999999999998E-4</v>
      </c>
    </row>
    <row r="16" spans="1:11" ht="15.6" x14ac:dyDescent="0.3">
      <c r="A16" s="6" t="s">
        <v>18</v>
      </c>
      <c r="B16" s="9">
        <f>ExecutiveBranchEmployeesByOccupationalSeries[[#This Row],[Male Employees]]+ExecutiveBranchEmployeesByOccupationalSeries[[#This Row],[Female Employees]]</f>
        <v>16909</v>
      </c>
      <c r="C16" s="13">
        <f>ExecutiveBranchEmployeesByOccupationalSeries[[#This Row],[Total Empl]]/$B$475</f>
        <v>8.6407072410445099E-3</v>
      </c>
      <c r="D16" s="9">
        <v>11039</v>
      </c>
      <c r="E16" s="9">
        <v>5870</v>
      </c>
      <c r="F16" s="11">
        <f>ExecutiveBranchEmployeesByOccupationalSeries[[#This Row],[Female Employees]]/ExecutiveBranchEmployeesByOccupationalSeries[[#This Row],[Total Empl]]</f>
        <v>0.34715240404518305</v>
      </c>
      <c r="G16" s="15">
        <f>((ExecutiveBranchEmployeesByOccupationalSeries[[#This Row],[Male Employees]]*ExecutiveBranchEmployeesByOccupationalSeries[[#This Row],[Male
Average Salary]])+(E16*ExecutiveBranchEmployeesByOccupationalSeries[[#This Row],[Female
Average Salary]]))/ExecutiveBranchEmployeesByOccupationalSeries[[#This Row],[Total Empl]]</f>
        <v>103125.13176468591</v>
      </c>
      <c r="H16" s="15">
        <v>104161.949061905</v>
      </c>
      <c r="I16" s="15">
        <v>101175.31470437899</v>
      </c>
      <c r="J16" s="11">
        <f>ROUND(ExecutiveBranchEmployeesByOccupationalSeries[[#This Row],[Female
Average Salary]]/ExecutiveBranchEmployeesByOccupationalSeries[[#This Row],[Male
Average Salary]],3)</f>
        <v>0.97099999999999997</v>
      </c>
      <c r="K16" s="16">
        <f>ROUND(ExecutiveBranchEmployeesByOccupationalSeries[[#This Row],[% 
of Total Pop]]*ExecutiveBranchEmployeesByOccupationalSeries[[#This Row],[Female/ Male Salary %]],7)</f>
        <v>8.3900999999999993E-3</v>
      </c>
    </row>
    <row r="17" spans="1:11" ht="15.6" x14ac:dyDescent="0.3">
      <c r="A17" s="6" t="s">
        <v>19</v>
      </c>
      <c r="B17" s="9">
        <f>ExecutiveBranchEmployeesByOccupationalSeries[[#This Row],[Male Employees]]+ExecutiveBranchEmployeesByOccupationalSeries[[#This Row],[Female Employees]]</f>
        <v>9105</v>
      </c>
      <c r="C17" s="13">
        <f>ExecutiveBranchEmployeesByOccupationalSeries[[#This Row],[Total Empl]]/$B$475</f>
        <v>4.6527671316878736E-3</v>
      </c>
      <c r="D17" s="9">
        <v>8834</v>
      </c>
      <c r="E17" s="9">
        <v>271</v>
      </c>
      <c r="F17" s="11">
        <f>ExecutiveBranchEmployeesByOccupationalSeries[[#This Row],[Female Employees]]/ExecutiveBranchEmployeesByOccupationalSeries[[#This Row],[Total Empl]]</f>
        <v>2.9763866007688083E-2</v>
      </c>
      <c r="G17" s="15">
        <f>((ExecutiveBranchEmployeesByOccupationalSeries[[#This Row],[Male Employees]]*ExecutiveBranchEmployeesByOccupationalSeries[[#This Row],[Male
Average Salary]])+(E17*ExecutiveBranchEmployeesByOccupationalSeries[[#This Row],[Female
Average Salary]]))/ExecutiveBranchEmployeesByOccupationalSeries[[#This Row],[Total Empl]]</f>
        <v>61113.00658669963</v>
      </c>
      <c r="H17" s="15">
        <v>61235.496487650002</v>
      </c>
      <c r="I17" s="15">
        <v>57120.107011070002</v>
      </c>
      <c r="J17" s="11">
        <f>ROUND(ExecutiveBranchEmployeesByOccupationalSeries[[#This Row],[Female
Average Salary]]/ExecutiveBranchEmployeesByOccupationalSeries[[#This Row],[Male
Average Salary]],3)</f>
        <v>0.93300000000000005</v>
      </c>
      <c r="K17" s="16">
        <f>ROUND(ExecutiveBranchEmployeesByOccupationalSeries[[#This Row],[% 
of Total Pop]]*ExecutiveBranchEmployeesByOccupationalSeries[[#This Row],[Female/ Male Salary %]],7)</f>
        <v>4.3410000000000002E-3</v>
      </c>
    </row>
    <row r="18" spans="1:11" ht="15.6" x14ac:dyDescent="0.3">
      <c r="A18" s="6" t="s">
        <v>20</v>
      </c>
      <c r="B18" s="9">
        <f>ExecutiveBranchEmployeesByOccupationalSeries[[#This Row],[Male Employees]]+ExecutiveBranchEmployeesByOccupationalSeries[[#This Row],[Female Employees]]</f>
        <v>375</v>
      </c>
      <c r="C18" s="13">
        <f>ExecutiveBranchEmployeesByOccupationalSeries[[#This Row],[Total Empl]]/$B$475</f>
        <v>1.9162961827380039E-4</v>
      </c>
      <c r="D18" s="9">
        <v>335</v>
      </c>
      <c r="E18" s="9">
        <v>40</v>
      </c>
      <c r="F18" s="11">
        <f>ExecutiveBranchEmployeesByOccupationalSeries[[#This Row],[Female Employees]]/ExecutiveBranchEmployeesByOccupationalSeries[[#This Row],[Total Empl]]</f>
        <v>0.10666666666666667</v>
      </c>
      <c r="G18" s="15">
        <f>((ExecutiveBranchEmployeesByOccupationalSeries[[#This Row],[Male Employees]]*ExecutiveBranchEmployeesByOccupationalSeries[[#This Row],[Male
Average Salary]])+(E18*ExecutiveBranchEmployeesByOccupationalSeries[[#This Row],[Female
Average Salary]]))/ExecutiveBranchEmployeesByOccupationalSeries[[#This Row],[Total Empl]]</f>
        <v>58297.723287009328</v>
      </c>
      <c r="H18" s="15">
        <v>58333.3081571</v>
      </c>
      <c r="I18" s="15">
        <v>57999.7</v>
      </c>
      <c r="J18" s="11">
        <f>ROUND(ExecutiveBranchEmployeesByOccupationalSeries[[#This Row],[Female
Average Salary]]/ExecutiveBranchEmployeesByOccupationalSeries[[#This Row],[Male
Average Salary]],3)</f>
        <v>0.99399999999999999</v>
      </c>
      <c r="K18" s="16">
        <f>ROUND(ExecutiveBranchEmployeesByOccupationalSeries[[#This Row],[% 
of Total Pop]]*ExecutiveBranchEmployeesByOccupationalSeries[[#This Row],[Female/ Male Salary %]],7)</f>
        <v>1.905E-4</v>
      </c>
    </row>
    <row r="19" spans="1:11" ht="15.6" x14ac:dyDescent="0.3">
      <c r="A19" s="6" t="s">
        <v>21</v>
      </c>
      <c r="B19" s="9">
        <f>ExecutiveBranchEmployeesByOccupationalSeries[[#This Row],[Male Employees]]+ExecutiveBranchEmployeesByOccupationalSeries[[#This Row],[Female Employees]]</f>
        <v>12475</v>
      </c>
      <c r="C19" s="13">
        <f>ExecutiveBranchEmployeesByOccupationalSeries[[#This Row],[Total Empl]]/$B$475</f>
        <v>6.3748786345750935E-3</v>
      </c>
      <c r="D19" s="9">
        <v>11394</v>
      </c>
      <c r="E19" s="9">
        <v>1081</v>
      </c>
      <c r="F19" s="11">
        <f>ExecutiveBranchEmployeesByOccupationalSeries[[#This Row],[Female Employees]]/ExecutiveBranchEmployeesByOccupationalSeries[[#This Row],[Total Empl]]</f>
        <v>8.6653306613226455E-2</v>
      </c>
      <c r="G19" s="15">
        <f>((ExecutiveBranchEmployeesByOccupationalSeries[[#This Row],[Male Employees]]*ExecutiveBranchEmployeesByOccupationalSeries[[#This Row],[Male
Average Salary]])+(E19*ExecutiveBranchEmployeesByOccupationalSeries[[#This Row],[Female
Average Salary]]))/ExecutiveBranchEmployeesByOccupationalSeries[[#This Row],[Total Empl]]</f>
        <v>69950.950476648664</v>
      </c>
      <c r="H19" s="15">
        <v>69914.143610012994</v>
      </c>
      <c r="I19" s="15">
        <v>70338.903703703996</v>
      </c>
      <c r="J19" s="11">
        <f>ROUND(ExecutiveBranchEmployeesByOccupationalSeries[[#This Row],[Female
Average Salary]]/ExecutiveBranchEmployeesByOccupationalSeries[[#This Row],[Male
Average Salary]],3)</f>
        <v>1.006</v>
      </c>
      <c r="K19" s="16">
        <f>ROUND(ExecutiveBranchEmployeesByOccupationalSeries[[#This Row],[% 
of Total Pop]]*ExecutiveBranchEmployeesByOccupationalSeries[[#This Row],[Female/ Male Salary %]],7)</f>
        <v>6.4130999999999997E-3</v>
      </c>
    </row>
    <row r="20" spans="1:11" ht="15.6" x14ac:dyDescent="0.3">
      <c r="A20" s="6" t="s">
        <v>22</v>
      </c>
      <c r="B20" s="9">
        <f>ExecutiveBranchEmployeesByOccupationalSeries[[#This Row],[Male Employees]]+ExecutiveBranchEmployeesByOccupationalSeries[[#This Row],[Female Employees]]</f>
        <v>4522</v>
      </c>
      <c r="C20" s="13">
        <f>ExecutiveBranchEmployeesByOccupationalSeries[[#This Row],[Total Empl]]/$B$475</f>
        <v>2.3107976902243346E-3</v>
      </c>
      <c r="D20" s="9">
        <v>3984</v>
      </c>
      <c r="E20" s="9">
        <v>538</v>
      </c>
      <c r="F20" s="11">
        <f>ExecutiveBranchEmployeesByOccupationalSeries[[#This Row],[Female Employees]]/ExecutiveBranchEmployeesByOccupationalSeries[[#This Row],[Total Empl]]</f>
        <v>0.11897390535161433</v>
      </c>
      <c r="G20" s="15">
        <f>((ExecutiveBranchEmployeesByOccupationalSeries[[#This Row],[Male Employees]]*ExecutiveBranchEmployeesByOccupationalSeries[[#This Row],[Male
Average Salary]])+(E20*ExecutiveBranchEmployeesByOccupationalSeries[[#This Row],[Female
Average Salary]]))/ExecutiveBranchEmployeesByOccupationalSeries[[#This Row],[Total Empl]]</f>
        <v>49078.235072976946</v>
      </c>
      <c r="H20" s="15">
        <v>48993.727660643002</v>
      </c>
      <c r="I20" s="15">
        <v>49704.029739776997</v>
      </c>
      <c r="J20" s="11">
        <f>ROUND(ExecutiveBranchEmployeesByOccupationalSeries[[#This Row],[Female
Average Salary]]/ExecutiveBranchEmployeesByOccupationalSeries[[#This Row],[Male
Average Salary]],3)</f>
        <v>1.014</v>
      </c>
      <c r="K20" s="16">
        <f>ROUND(ExecutiveBranchEmployeesByOccupationalSeries[[#This Row],[% 
of Total Pop]]*ExecutiveBranchEmployeesByOccupationalSeries[[#This Row],[Female/ Male Salary %]],7)</f>
        <v>2.3430999999999999E-3</v>
      </c>
    </row>
    <row r="21" spans="1:11" ht="15.6" x14ac:dyDescent="0.3">
      <c r="A21" s="6" t="s">
        <v>23</v>
      </c>
      <c r="B21" s="9">
        <f>ExecutiveBranchEmployeesByOccupationalSeries[[#This Row],[Male Employees]]+ExecutiveBranchEmployeesByOccupationalSeries[[#This Row],[Female Employees]]</f>
        <v>3857</v>
      </c>
      <c r="C21" s="13">
        <f>ExecutiveBranchEmployeesByOccupationalSeries[[#This Row],[Total Empl]]/$B$475</f>
        <v>1.9709745004854616E-3</v>
      </c>
      <c r="D21" s="9">
        <v>2224</v>
      </c>
      <c r="E21" s="9">
        <v>1633</v>
      </c>
      <c r="F21" s="11">
        <f>ExecutiveBranchEmployeesByOccupationalSeries[[#This Row],[Female Employees]]/ExecutiveBranchEmployeesByOccupationalSeries[[#This Row],[Total Empl]]</f>
        <v>0.42338605133523466</v>
      </c>
      <c r="G21" s="15">
        <f>((ExecutiveBranchEmployeesByOccupationalSeries[[#This Row],[Male Employees]]*ExecutiveBranchEmployeesByOccupationalSeries[[#This Row],[Male
Average Salary]])+(E21*ExecutiveBranchEmployeesByOccupationalSeries[[#This Row],[Female
Average Salary]]))/ExecutiveBranchEmployeesByOccupationalSeries[[#This Row],[Total Empl]]</f>
        <v>50793.398300875058</v>
      </c>
      <c r="H21" s="15">
        <v>50816.362410071997</v>
      </c>
      <c r="I21" s="15">
        <v>50762.123237278</v>
      </c>
      <c r="J21" s="11">
        <f>ROUND(ExecutiveBranchEmployeesByOccupationalSeries[[#This Row],[Female
Average Salary]]/ExecutiveBranchEmployeesByOccupationalSeries[[#This Row],[Male
Average Salary]],3)</f>
        <v>0.999</v>
      </c>
      <c r="K21" s="16">
        <f>ROUND(ExecutiveBranchEmployeesByOccupationalSeries[[#This Row],[% 
of Total Pop]]*ExecutiveBranchEmployeesByOccupationalSeries[[#This Row],[Female/ Male Salary %]],7)</f>
        <v>1.9689999999999998E-3</v>
      </c>
    </row>
    <row r="22" spans="1:11" ht="15.6" x14ac:dyDescent="0.3">
      <c r="A22" s="6" t="s">
        <v>24</v>
      </c>
      <c r="B22" s="9">
        <f>ExecutiveBranchEmployeesByOccupationalSeries[[#This Row],[Male Employees]]+ExecutiveBranchEmployeesByOccupationalSeries[[#This Row],[Female Employees]]</f>
        <v>3219</v>
      </c>
      <c r="C22" s="13">
        <f>ExecutiveBranchEmployeesByOccupationalSeries[[#This Row],[Total Empl]]/$B$475</f>
        <v>1.6449486432623026E-3</v>
      </c>
      <c r="D22" s="9">
        <v>2355</v>
      </c>
      <c r="E22" s="9">
        <v>864</v>
      </c>
      <c r="F22" s="11">
        <f>ExecutiveBranchEmployeesByOccupationalSeries[[#This Row],[Female Employees]]/ExecutiveBranchEmployeesByOccupationalSeries[[#This Row],[Total Empl]]</f>
        <v>0.2684063373718546</v>
      </c>
      <c r="G22" s="15">
        <f>((ExecutiveBranchEmployeesByOccupationalSeries[[#This Row],[Male Employees]]*ExecutiveBranchEmployeesByOccupationalSeries[[#This Row],[Male
Average Salary]])+(E22*ExecutiveBranchEmployeesByOccupationalSeries[[#This Row],[Female
Average Salary]]))/ExecutiveBranchEmployeesByOccupationalSeries[[#This Row],[Total Empl]]</f>
        <v>115536.7483393656</v>
      </c>
      <c r="H22" s="15">
        <v>115586.904418012</v>
      </c>
      <c r="I22" s="15">
        <v>115400.038194444</v>
      </c>
      <c r="J22" s="11">
        <f>ROUND(ExecutiveBranchEmployeesByOccupationalSeries[[#This Row],[Female
Average Salary]]/ExecutiveBranchEmployeesByOccupationalSeries[[#This Row],[Male
Average Salary]],3)</f>
        <v>0.998</v>
      </c>
      <c r="K22" s="16">
        <f>ROUND(ExecutiveBranchEmployeesByOccupationalSeries[[#This Row],[% 
of Total Pop]]*ExecutiveBranchEmployeesByOccupationalSeries[[#This Row],[Female/ Male Salary %]],7)</f>
        <v>1.6417000000000001E-3</v>
      </c>
    </row>
    <row r="23" spans="1:11" ht="15.6" x14ac:dyDescent="0.3">
      <c r="A23" s="6" t="s">
        <v>25</v>
      </c>
      <c r="B23" s="9">
        <f>ExecutiveBranchEmployeesByOccupationalSeries[[#This Row],[Male Employees]]+ExecutiveBranchEmployeesByOccupationalSeries[[#This Row],[Female Employees]]</f>
        <v>324</v>
      </c>
      <c r="C23" s="13">
        <f>ExecutiveBranchEmployeesByOccupationalSeries[[#This Row],[Total Empl]]/$B$475</f>
        <v>1.6556799018856353E-4</v>
      </c>
      <c r="D23" s="9">
        <v>206</v>
      </c>
      <c r="E23" s="9">
        <v>118</v>
      </c>
      <c r="F23" s="11">
        <f>ExecutiveBranchEmployeesByOccupationalSeries[[#This Row],[Female Employees]]/ExecutiveBranchEmployeesByOccupationalSeries[[#This Row],[Total Empl]]</f>
        <v>0.36419753086419754</v>
      </c>
      <c r="G23" s="15">
        <f>((ExecutiveBranchEmployeesByOccupationalSeries[[#This Row],[Male Employees]]*ExecutiveBranchEmployeesByOccupationalSeries[[#This Row],[Male
Average Salary]])+(E23*ExecutiveBranchEmployeesByOccupationalSeries[[#This Row],[Female
Average Salary]]))/ExecutiveBranchEmployeesByOccupationalSeries[[#This Row],[Total Empl]]</f>
        <v>42193.938271604813</v>
      </c>
      <c r="H23" s="15">
        <v>42399.572815533997</v>
      </c>
      <c r="I23" s="15">
        <v>41834.949152542002</v>
      </c>
      <c r="J23" s="11">
        <f>ROUND(ExecutiveBranchEmployeesByOccupationalSeries[[#This Row],[Female
Average Salary]]/ExecutiveBranchEmployeesByOccupationalSeries[[#This Row],[Male
Average Salary]],3)</f>
        <v>0.98699999999999999</v>
      </c>
      <c r="K23" s="16">
        <f>ROUND(ExecutiveBranchEmployeesByOccupationalSeries[[#This Row],[% 
of Total Pop]]*ExecutiveBranchEmployeesByOccupationalSeries[[#This Row],[Female/ Male Salary %]],7)</f>
        <v>1.6339999999999999E-4</v>
      </c>
    </row>
    <row r="24" spans="1:11" ht="15.6" x14ac:dyDescent="0.3">
      <c r="A24" s="6" t="s">
        <v>26</v>
      </c>
      <c r="B24" s="9">
        <f>ExecutiveBranchEmployeesByOccupationalSeries[[#This Row],[Male Employees]]+ExecutiveBranchEmployeesByOccupationalSeries[[#This Row],[Female Employees]]</f>
        <v>12712</v>
      </c>
      <c r="C24" s="13">
        <f>ExecutiveBranchEmployeesByOccupationalSeries[[#This Row],[Total Empl]]/$B$475</f>
        <v>6.4959885533241351E-3</v>
      </c>
      <c r="D24" s="9">
        <v>4373</v>
      </c>
      <c r="E24" s="9">
        <v>8339</v>
      </c>
      <c r="F24" s="11">
        <f>ExecutiveBranchEmployeesByOccupationalSeries[[#This Row],[Female Employees]]/ExecutiveBranchEmployeesByOccupationalSeries[[#This Row],[Total Empl]]</f>
        <v>0.65599433606041535</v>
      </c>
      <c r="G24" s="15">
        <f>((ExecutiveBranchEmployeesByOccupationalSeries[[#This Row],[Male Employees]]*ExecutiveBranchEmployeesByOccupationalSeries[[#This Row],[Male
Average Salary]])+(E24*ExecutiveBranchEmployeesByOccupationalSeries[[#This Row],[Female
Average Salary]]))/ExecutiveBranchEmployeesByOccupationalSeries[[#This Row],[Total Empl]]</f>
        <v>92208.04557017803</v>
      </c>
      <c r="H24" s="15">
        <v>90849.681089744001</v>
      </c>
      <c r="I24" s="15">
        <v>92920.376529878005</v>
      </c>
      <c r="J24" s="11">
        <f>ROUND(ExecutiveBranchEmployeesByOccupationalSeries[[#This Row],[Female
Average Salary]]/ExecutiveBranchEmployeesByOccupationalSeries[[#This Row],[Male
Average Salary]],3)</f>
        <v>1.0229999999999999</v>
      </c>
      <c r="K24" s="16">
        <f>ROUND(ExecutiveBranchEmployeesByOccupationalSeries[[#This Row],[% 
of Total Pop]]*ExecutiveBranchEmployeesByOccupationalSeries[[#This Row],[Female/ Male Salary %]],7)</f>
        <v>6.6454000000000001E-3</v>
      </c>
    </row>
    <row r="25" spans="1:11" ht="15.6" x14ac:dyDescent="0.3">
      <c r="A25" s="6" t="s">
        <v>27</v>
      </c>
      <c r="B25" s="9">
        <f>ExecutiveBranchEmployeesByOccupationalSeries[[#This Row],[Male Employees]]+ExecutiveBranchEmployeesByOccupationalSeries[[#This Row],[Female Employees]]</f>
        <v>1339</v>
      </c>
      <c r="C25" s="13">
        <f>ExecutiveBranchEmployeesByOccupationalSeries[[#This Row],[Total Empl]]/$B$475</f>
        <v>6.8424549031631662E-4</v>
      </c>
      <c r="D25" s="9">
        <v>1016</v>
      </c>
      <c r="E25" s="9">
        <v>323</v>
      </c>
      <c r="F25" s="11">
        <f>ExecutiveBranchEmployeesByOccupationalSeries[[#This Row],[Female Employees]]/ExecutiveBranchEmployeesByOccupationalSeries[[#This Row],[Total Empl]]</f>
        <v>0.24122479462285287</v>
      </c>
      <c r="G25" s="15">
        <f>((ExecutiveBranchEmployeesByOccupationalSeries[[#This Row],[Male Employees]]*ExecutiveBranchEmployeesByOccupationalSeries[[#This Row],[Male
Average Salary]])+(E25*ExecutiveBranchEmployeesByOccupationalSeries[[#This Row],[Female
Average Salary]]))/ExecutiveBranchEmployeesByOccupationalSeries[[#This Row],[Total Empl]]</f>
        <v>59729.296416331454</v>
      </c>
      <c r="H25" s="15">
        <v>60229.500988141997</v>
      </c>
      <c r="I25" s="15">
        <v>58155.897515527999</v>
      </c>
      <c r="J25" s="11">
        <f>ROUND(ExecutiveBranchEmployeesByOccupationalSeries[[#This Row],[Female
Average Salary]]/ExecutiveBranchEmployeesByOccupationalSeries[[#This Row],[Male
Average Salary]],3)</f>
        <v>0.96599999999999997</v>
      </c>
      <c r="K25" s="16">
        <f>ROUND(ExecutiveBranchEmployeesByOccupationalSeries[[#This Row],[% 
of Total Pop]]*ExecutiveBranchEmployeesByOccupationalSeries[[#This Row],[Female/ Male Salary %]],7)</f>
        <v>6.6100000000000002E-4</v>
      </c>
    </row>
    <row r="26" spans="1:11" ht="15.6" x14ac:dyDescent="0.3">
      <c r="A26" s="6" t="s">
        <v>28</v>
      </c>
      <c r="B26" s="9">
        <f>ExecutiveBranchEmployeesByOccupationalSeries[[#This Row],[Male Employees]]+ExecutiveBranchEmployeesByOccupationalSeries[[#This Row],[Female Employees]]</f>
        <v>26089</v>
      </c>
      <c r="C26" s="13">
        <f>ExecutiveBranchEmployeesByOccupationalSeries[[#This Row],[Total Empl]]/$B$475</f>
        <v>1.3331800296387144E-2</v>
      </c>
      <c r="D26" s="9">
        <v>8736</v>
      </c>
      <c r="E26" s="9">
        <v>17353</v>
      </c>
      <c r="F26" s="11">
        <f>ExecutiveBranchEmployeesByOccupationalSeries[[#This Row],[Female Employees]]/ExecutiveBranchEmployeesByOccupationalSeries[[#This Row],[Total Empl]]</f>
        <v>0.66514623021196673</v>
      </c>
      <c r="G26" s="15">
        <f>((ExecutiveBranchEmployeesByOccupationalSeries[[#This Row],[Male Employees]]*ExecutiveBranchEmployeesByOccupationalSeries[[#This Row],[Male
Average Salary]])+(E26*ExecutiveBranchEmployeesByOccupationalSeries[[#This Row],[Female
Average Salary]]))/ExecutiveBranchEmployeesByOccupationalSeries[[#This Row],[Total Empl]]</f>
        <v>90498.858843761584</v>
      </c>
      <c r="H26" s="15">
        <v>89798.628663003998</v>
      </c>
      <c r="I26" s="15">
        <v>90851.374884739998</v>
      </c>
      <c r="J26" s="11">
        <f>ROUND(ExecutiveBranchEmployeesByOccupationalSeries[[#This Row],[Female
Average Salary]]/ExecutiveBranchEmployeesByOccupationalSeries[[#This Row],[Male
Average Salary]],3)</f>
        <v>1.012</v>
      </c>
      <c r="K26" s="16">
        <f>ROUND(ExecutiveBranchEmployeesByOccupationalSeries[[#This Row],[% 
of Total Pop]]*ExecutiveBranchEmployeesByOccupationalSeries[[#This Row],[Female/ Male Salary %]],7)</f>
        <v>1.34918E-2</v>
      </c>
    </row>
    <row r="27" spans="1:11" ht="15.6" x14ac:dyDescent="0.3">
      <c r="A27" s="6" t="s">
        <v>29</v>
      </c>
      <c r="B27" s="9">
        <f>ExecutiveBranchEmployeesByOccupationalSeries[[#This Row],[Male Employees]]+ExecutiveBranchEmployeesByOccupationalSeries[[#This Row],[Female Employees]]</f>
        <v>2718</v>
      </c>
      <c r="C27" s="13">
        <f>ExecutiveBranchEmployeesByOccupationalSeries[[#This Row],[Total Empl]]/$B$475</f>
        <v>1.3889314732485052E-3</v>
      </c>
      <c r="D27" s="9">
        <v>756</v>
      </c>
      <c r="E27" s="9">
        <v>1962</v>
      </c>
      <c r="F27" s="11">
        <f>ExecutiveBranchEmployeesByOccupationalSeries[[#This Row],[Female Employees]]/ExecutiveBranchEmployeesByOccupationalSeries[[#This Row],[Total Empl]]</f>
        <v>0.72185430463576161</v>
      </c>
      <c r="G27" s="15">
        <f>((ExecutiveBranchEmployeesByOccupationalSeries[[#This Row],[Male Employees]]*ExecutiveBranchEmployeesByOccupationalSeries[[#This Row],[Male
Average Salary]])+(E27*ExecutiveBranchEmployeesByOccupationalSeries[[#This Row],[Female
Average Salary]]))/ExecutiveBranchEmployeesByOccupationalSeries[[#This Row],[Total Empl]]</f>
        <v>129333.44186902115</v>
      </c>
      <c r="H27" s="15">
        <v>129463.75925925899</v>
      </c>
      <c r="I27" s="15">
        <v>129283.22782874601</v>
      </c>
      <c r="J27" s="11">
        <f>ROUND(ExecutiveBranchEmployeesByOccupationalSeries[[#This Row],[Female
Average Salary]]/ExecutiveBranchEmployeesByOccupationalSeries[[#This Row],[Male
Average Salary]],3)</f>
        <v>0.999</v>
      </c>
      <c r="K27" s="16">
        <f>ROUND(ExecutiveBranchEmployeesByOccupationalSeries[[#This Row],[% 
of Total Pop]]*ExecutiveBranchEmployeesByOccupationalSeries[[#This Row],[Female/ Male Salary %]],7)</f>
        <v>1.3875000000000001E-3</v>
      </c>
    </row>
    <row r="28" spans="1:11" ht="15.6" x14ac:dyDescent="0.3">
      <c r="A28" s="6" t="s">
        <v>30</v>
      </c>
      <c r="B28" s="9">
        <f>ExecutiveBranchEmployeesByOccupationalSeries[[#This Row],[Male Employees]]+ExecutiveBranchEmployeesByOccupationalSeries[[#This Row],[Female Employees]]</f>
        <v>4429</v>
      </c>
      <c r="C28" s="13">
        <f>ExecutiveBranchEmployeesByOccupationalSeries[[#This Row],[Total Empl]]/$B$475</f>
        <v>2.2632735448924321E-3</v>
      </c>
      <c r="D28" s="9">
        <v>2834</v>
      </c>
      <c r="E28" s="9">
        <v>1595</v>
      </c>
      <c r="F28" s="11">
        <f>ExecutiveBranchEmployeesByOccupationalSeries[[#This Row],[Female Employees]]/ExecutiveBranchEmployeesByOccupationalSeries[[#This Row],[Total Empl]]</f>
        <v>0.36012643937683447</v>
      </c>
      <c r="G28" s="15">
        <f>((ExecutiveBranchEmployeesByOccupationalSeries[[#This Row],[Male Employees]]*ExecutiveBranchEmployeesByOccupationalSeries[[#This Row],[Male
Average Salary]])+(E28*ExecutiveBranchEmployeesByOccupationalSeries[[#This Row],[Female
Average Salary]]))/ExecutiveBranchEmployeesByOccupationalSeries[[#This Row],[Total Empl]]</f>
        <v>133823.09996255365</v>
      </c>
      <c r="H28" s="15">
        <v>135105.707627119</v>
      </c>
      <c r="I28" s="15">
        <v>131544.15944758299</v>
      </c>
      <c r="J28" s="11">
        <f>ROUND(ExecutiveBranchEmployeesByOccupationalSeries[[#This Row],[Female
Average Salary]]/ExecutiveBranchEmployeesByOccupationalSeries[[#This Row],[Male
Average Salary]],3)</f>
        <v>0.97399999999999998</v>
      </c>
      <c r="K28" s="16">
        <f>ROUND(ExecutiveBranchEmployeesByOccupationalSeries[[#This Row],[% 
of Total Pop]]*ExecutiveBranchEmployeesByOccupationalSeries[[#This Row],[Female/ Male Salary %]],7)</f>
        <v>2.2044E-3</v>
      </c>
    </row>
    <row r="29" spans="1:11" ht="15.6" x14ac:dyDescent="0.3">
      <c r="A29" s="6" t="s">
        <v>31</v>
      </c>
      <c r="B29" s="9">
        <f>ExecutiveBranchEmployeesByOccupationalSeries[[#This Row],[Male Employees]]+ExecutiveBranchEmployeesByOccupationalSeries[[#This Row],[Female Employees]]</f>
        <v>2682</v>
      </c>
      <c r="C29" s="13">
        <f>ExecutiveBranchEmployeesByOccupationalSeries[[#This Row],[Total Empl]]/$B$475</f>
        <v>1.3705350298942205E-3</v>
      </c>
      <c r="D29" s="9">
        <v>1334</v>
      </c>
      <c r="E29" s="9">
        <v>1348</v>
      </c>
      <c r="F29" s="11">
        <f>ExecutiveBranchEmployeesByOccupationalSeries[[#This Row],[Female Employees]]/ExecutiveBranchEmployeesByOccupationalSeries[[#This Row],[Total Empl]]</f>
        <v>0.50260999254287841</v>
      </c>
      <c r="G29" s="15">
        <f>((ExecutiveBranchEmployeesByOccupationalSeries[[#This Row],[Male Employees]]*ExecutiveBranchEmployeesByOccupationalSeries[[#This Row],[Male
Average Salary]])+(E29*ExecutiveBranchEmployeesByOccupationalSeries[[#This Row],[Female
Average Salary]]))/ExecutiveBranchEmployeesByOccupationalSeries[[#This Row],[Total Empl]]</f>
        <v>135271.43910328319</v>
      </c>
      <c r="H29" s="15">
        <v>136407.302325581</v>
      </c>
      <c r="I29" s="15">
        <v>134147.37268003001</v>
      </c>
      <c r="J29" s="11">
        <f>ROUND(ExecutiveBranchEmployeesByOccupationalSeries[[#This Row],[Female
Average Salary]]/ExecutiveBranchEmployeesByOccupationalSeries[[#This Row],[Male
Average Salary]],3)</f>
        <v>0.98299999999999998</v>
      </c>
      <c r="K29" s="16">
        <f>ROUND(ExecutiveBranchEmployeesByOccupationalSeries[[#This Row],[% 
of Total Pop]]*ExecutiveBranchEmployeesByOccupationalSeries[[#This Row],[Female/ Male Salary %]],7)</f>
        <v>1.3472E-3</v>
      </c>
    </row>
    <row r="30" spans="1:11" ht="15.6" x14ac:dyDescent="0.3">
      <c r="A30" s="6" t="s">
        <v>32</v>
      </c>
      <c r="B30" s="9">
        <f>ExecutiveBranchEmployeesByOccupationalSeries[[#This Row],[Male Employees]]+ExecutiveBranchEmployeesByOccupationalSeries[[#This Row],[Female Employees]]</f>
        <v>367</v>
      </c>
      <c r="C30" s="13">
        <f>ExecutiveBranchEmployeesByOccupationalSeries[[#This Row],[Total Empl]]/$B$475</f>
        <v>1.87541519750626E-4</v>
      </c>
      <c r="D30" s="9">
        <v>189</v>
      </c>
      <c r="E30" s="9">
        <v>178</v>
      </c>
      <c r="F30" s="11">
        <f>ExecutiveBranchEmployeesByOccupationalSeries[[#This Row],[Female Employees]]/ExecutiveBranchEmployeesByOccupationalSeries[[#This Row],[Total Empl]]</f>
        <v>0.48501362397820164</v>
      </c>
      <c r="G30" s="15">
        <f>((ExecutiveBranchEmployeesByOccupationalSeries[[#This Row],[Male Employees]]*ExecutiveBranchEmployeesByOccupationalSeries[[#This Row],[Male
Average Salary]])+(E30*ExecutiveBranchEmployeesByOccupationalSeries[[#This Row],[Female
Average Salary]]))/ExecutiveBranchEmployeesByOccupationalSeries[[#This Row],[Total Empl]]</f>
        <v>129856.75534813595</v>
      </c>
      <c r="H30" s="15">
        <v>128373.212765957</v>
      </c>
      <c r="I30" s="15">
        <v>131431.97752809001</v>
      </c>
      <c r="J30" s="11">
        <f>ROUND(ExecutiveBranchEmployeesByOccupationalSeries[[#This Row],[Female
Average Salary]]/ExecutiveBranchEmployeesByOccupationalSeries[[#This Row],[Male
Average Salary]],3)</f>
        <v>1.024</v>
      </c>
      <c r="K30" s="16">
        <f>ROUND(ExecutiveBranchEmployeesByOccupationalSeries[[#This Row],[% 
of Total Pop]]*ExecutiveBranchEmployeesByOccupationalSeries[[#This Row],[Female/ Male Salary %]],7)</f>
        <v>1.92E-4</v>
      </c>
    </row>
    <row r="31" spans="1:11" ht="15.6" x14ac:dyDescent="0.3">
      <c r="A31" s="6" t="s">
        <v>33</v>
      </c>
      <c r="B31" s="9">
        <f>ExecutiveBranchEmployeesByOccupationalSeries[[#This Row],[Male Employees]]+ExecutiveBranchEmployeesByOccupationalSeries[[#This Row],[Female Employees]]</f>
        <v>14631</v>
      </c>
      <c r="C31" s="13">
        <f>ExecutiveBranchEmployeesByOccupationalSeries[[#This Row],[Total Empl]]/$B$475</f>
        <v>7.4766211865705968E-3</v>
      </c>
      <c r="D31" s="9">
        <v>9648</v>
      </c>
      <c r="E31" s="9">
        <v>4983</v>
      </c>
      <c r="F31" s="11">
        <f>ExecutiveBranchEmployeesByOccupationalSeries[[#This Row],[Female Employees]]/ExecutiveBranchEmployeesByOccupationalSeries[[#This Row],[Total Empl]]</f>
        <v>0.34057822431822843</v>
      </c>
      <c r="G31" s="15">
        <f>((ExecutiveBranchEmployeesByOccupationalSeries[[#This Row],[Male Employees]]*ExecutiveBranchEmployeesByOccupationalSeries[[#This Row],[Male
Average Salary]])+(E31*ExecutiveBranchEmployeesByOccupationalSeries[[#This Row],[Female
Average Salary]]))/ExecutiveBranchEmployeesByOccupationalSeries[[#This Row],[Total Empl]]</f>
        <v>120349.71085994501</v>
      </c>
      <c r="H31" s="15">
        <v>122676.00062227801</v>
      </c>
      <c r="I31" s="15">
        <v>115845.588117222</v>
      </c>
      <c r="J31" s="11">
        <f>ROUND(ExecutiveBranchEmployeesByOccupationalSeries[[#This Row],[Female
Average Salary]]/ExecutiveBranchEmployeesByOccupationalSeries[[#This Row],[Male
Average Salary]],3)</f>
        <v>0.94399999999999995</v>
      </c>
      <c r="K31" s="16">
        <f>ROUND(ExecutiveBranchEmployeesByOccupationalSeries[[#This Row],[% 
of Total Pop]]*ExecutiveBranchEmployeesByOccupationalSeries[[#This Row],[Female/ Male Salary %]],7)</f>
        <v>7.0578999999999998E-3</v>
      </c>
    </row>
    <row r="32" spans="1:11" ht="15.6" x14ac:dyDescent="0.3">
      <c r="A32" s="6" t="s">
        <v>34</v>
      </c>
      <c r="B32" s="9">
        <f>ExecutiveBranchEmployeesByOccupationalSeries[[#This Row],[Male Employees]]+ExecutiveBranchEmployeesByOccupationalSeries[[#This Row],[Female Employees]]</f>
        <v>110</v>
      </c>
      <c r="C32" s="13">
        <f>ExecutiveBranchEmployeesByOccupationalSeries[[#This Row],[Total Empl]]/$B$475</f>
        <v>5.6211354693648118E-5</v>
      </c>
      <c r="D32" s="9">
        <v>67</v>
      </c>
      <c r="E32" s="9">
        <v>43</v>
      </c>
      <c r="F32" s="11">
        <f>ExecutiveBranchEmployeesByOccupationalSeries[[#This Row],[Female Employees]]/ExecutiveBranchEmployeesByOccupationalSeries[[#This Row],[Total Empl]]</f>
        <v>0.39090909090909093</v>
      </c>
      <c r="G32" s="15">
        <f>((ExecutiveBranchEmployeesByOccupationalSeries[[#This Row],[Male Employees]]*ExecutiveBranchEmployeesByOccupationalSeries[[#This Row],[Male
Average Salary]])+(E32*ExecutiveBranchEmployeesByOccupationalSeries[[#This Row],[Female
Average Salary]]))/ExecutiveBranchEmployeesByOccupationalSeries[[#This Row],[Total Empl]]</f>
        <v>151918.76363636358</v>
      </c>
      <c r="H32" s="15">
        <v>153806.02985074601</v>
      </c>
      <c r="I32" s="15">
        <v>148978.13953488399</v>
      </c>
      <c r="J32" s="11">
        <f>ROUND(ExecutiveBranchEmployeesByOccupationalSeries[[#This Row],[Female
Average Salary]]/ExecutiveBranchEmployeesByOccupationalSeries[[#This Row],[Male
Average Salary]],3)</f>
        <v>0.96899999999999997</v>
      </c>
      <c r="K32" s="16">
        <f>ROUND(ExecutiveBranchEmployeesByOccupationalSeries[[#This Row],[% 
of Total Pop]]*ExecutiveBranchEmployeesByOccupationalSeries[[#This Row],[Female/ Male Salary %]],7)</f>
        <v>5.4500000000000003E-5</v>
      </c>
    </row>
    <row r="33" spans="1:11" ht="15.6" x14ac:dyDescent="0.3">
      <c r="A33" s="6" t="s">
        <v>35</v>
      </c>
      <c r="B33" s="9">
        <f>ExecutiveBranchEmployeesByOccupationalSeries[[#This Row],[Male Employees]]+ExecutiveBranchEmployeesByOccupationalSeries[[#This Row],[Female Employees]]</f>
        <v>214</v>
      </c>
      <c r="C33" s="13">
        <f>ExecutiveBranchEmployeesByOccupationalSeries[[#This Row],[Total Empl]]/$B$475</f>
        <v>1.0935663549491543E-4</v>
      </c>
      <c r="D33" s="9">
        <v>93</v>
      </c>
      <c r="E33" s="9">
        <v>121</v>
      </c>
      <c r="F33" s="11">
        <f>ExecutiveBranchEmployeesByOccupationalSeries[[#This Row],[Female Employees]]/ExecutiveBranchEmployeesByOccupationalSeries[[#This Row],[Total Empl]]</f>
        <v>0.56542056074766356</v>
      </c>
      <c r="G33" s="15">
        <f>((ExecutiveBranchEmployeesByOccupationalSeries[[#This Row],[Male Employees]]*ExecutiveBranchEmployeesByOccupationalSeries[[#This Row],[Male
Average Salary]])+(E33*ExecutiveBranchEmployeesByOccupationalSeries[[#This Row],[Female
Average Salary]]))/ExecutiveBranchEmployeesByOccupationalSeries[[#This Row],[Total Empl]]</f>
        <v>118809.04672897187</v>
      </c>
      <c r="H33" s="15">
        <v>121782.129032258</v>
      </c>
      <c r="I33" s="15">
        <v>116523.95041322301</v>
      </c>
      <c r="J33" s="11">
        <f>ROUND(ExecutiveBranchEmployeesByOccupationalSeries[[#This Row],[Female
Average Salary]]/ExecutiveBranchEmployeesByOccupationalSeries[[#This Row],[Male
Average Salary]],3)</f>
        <v>0.95699999999999996</v>
      </c>
      <c r="K33" s="16">
        <f>ROUND(ExecutiveBranchEmployeesByOccupationalSeries[[#This Row],[% 
of Total Pop]]*ExecutiveBranchEmployeesByOccupationalSeries[[#This Row],[Female/ Male Salary %]],7)</f>
        <v>1.047E-4</v>
      </c>
    </row>
    <row r="34" spans="1:11" ht="15.6" x14ac:dyDescent="0.3">
      <c r="A34" s="6" t="s">
        <v>36</v>
      </c>
      <c r="B34" s="9">
        <f>ExecutiveBranchEmployeesByOccupationalSeries[[#This Row],[Male Employees]]+ExecutiveBranchEmployeesByOccupationalSeries[[#This Row],[Female Employees]]</f>
        <v>924</v>
      </c>
      <c r="C34" s="13">
        <f>ExecutiveBranchEmployeesByOccupationalSeries[[#This Row],[Total Empl]]/$B$475</f>
        <v>4.7217537942664421E-4</v>
      </c>
      <c r="D34" s="9">
        <v>620</v>
      </c>
      <c r="E34" s="9">
        <v>304</v>
      </c>
      <c r="F34" s="11">
        <f>ExecutiveBranchEmployeesByOccupationalSeries[[#This Row],[Female Employees]]/ExecutiveBranchEmployeesByOccupationalSeries[[#This Row],[Total Empl]]</f>
        <v>0.32900432900432902</v>
      </c>
      <c r="G34" s="15">
        <f>((ExecutiveBranchEmployeesByOccupationalSeries[[#This Row],[Male Employees]]*ExecutiveBranchEmployeesByOccupationalSeries[[#This Row],[Male
Average Salary]])+(E34*ExecutiveBranchEmployeesByOccupationalSeries[[#This Row],[Female
Average Salary]]))/ExecutiveBranchEmployeesByOccupationalSeries[[#This Row],[Total Empl]]</f>
        <v>104625.73835399917</v>
      </c>
      <c r="H34" s="15">
        <v>106692.239095315</v>
      </c>
      <c r="I34" s="15">
        <v>100411.164473684</v>
      </c>
      <c r="J34" s="11">
        <f>ROUND(ExecutiveBranchEmployeesByOccupationalSeries[[#This Row],[Female
Average Salary]]/ExecutiveBranchEmployeesByOccupationalSeries[[#This Row],[Male
Average Salary]],3)</f>
        <v>0.94099999999999995</v>
      </c>
      <c r="K34" s="16">
        <f>ROUND(ExecutiveBranchEmployeesByOccupationalSeries[[#This Row],[% 
of Total Pop]]*ExecutiveBranchEmployeesByOccupationalSeries[[#This Row],[Female/ Male Salary %]],7)</f>
        <v>4.4430000000000001E-4</v>
      </c>
    </row>
    <row r="35" spans="1:11" ht="15.6" x14ac:dyDescent="0.3">
      <c r="A35" s="6" t="s">
        <v>37</v>
      </c>
      <c r="B35" s="9">
        <f>ExecutiveBranchEmployeesByOccupationalSeries[[#This Row],[Male Employees]]+ExecutiveBranchEmployeesByOccupationalSeries[[#This Row],[Female Employees]]</f>
        <v>708</v>
      </c>
      <c r="C35" s="13">
        <f>ExecutiveBranchEmployeesByOccupationalSeries[[#This Row],[Total Empl]]/$B$475</f>
        <v>3.6179671930093517E-4</v>
      </c>
      <c r="D35" s="9">
        <v>484</v>
      </c>
      <c r="E35" s="9">
        <v>224</v>
      </c>
      <c r="F35" s="11">
        <f>ExecutiveBranchEmployeesByOccupationalSeries[[#This Row],[Female Employees]]/ExecutiveBranchEmployeesByOccupationalSeries[[#This Row],[Total Empl]]</f>
        <v>0.31638418079096048</v>
      </c>
      <c r="G35" s="15">
        <f>((ExecutiveBranchEmployeesByOccupationalSeries[[#This Row],[Male Employees]]*ExecutiveBranchEmployeesByOccupationalSeries[[#This Row],[Male
Average Salary]])+(E35*ExecutiveBranchEmployeesByOccupationalSeries[[#This Row],[Female
Average Salary]]))/ExecutiveBranchEmployeesByOccupationalSeries[[#This Row],[Total Empl]]</f>
        <v>109461.31214689265</v>
      </c>
      <c r="H35" s="15">
        <v>110379.41528925599</v>
      </c>
      <c r="I35" s="15">
        <v>107477.553571429</v>
      </c>
      <c r="J35" s="11">
        <f>ROUND(ExecutiveBranchEmployeesByOccupationalSeries[[#This Row],[Female
Average Salary]]/ExecutiveBranchEmployeesByOccupationalSeries[[#This Row],[Male
Average Salary]],3)</f>
        <v>0.97399999999999998</v>
      </c>
      <c r="K35" s="16">
        <f>ROUND(ExecutiveBranchEmployeesByOccupationalSeries[[#This Row],[% 
of Total Pop]]*ExecutiveBranchEmployeesByOccupationalSeries[[#This Row],[Female/ Male Salary %]],7)</f>
        <v>3.524E-4</v>
      </c>
    </row>
    <row r="36" spans="1:11" ht="15.6" x14ac:dyDescent="0.3">
      <c r="A36" s="6" t="s">
        <v>38</v>
      </c>
      <c r="B36" s="9">
        <f>ExecutiveBranchEmployeesByOccupationalSeries[[#This Row],[Male Employees]]+ExecutiveBranchEmployeesByOccupationalSeries[[#This Row],[Female Employees]]</f>
        <v>8305</v>
      </c>
      <c r="C36" s="13">
        <f>ExecutiveBranchEmployeesByOccupationalSeries[[#This Row],[Total Empl]]/$B$475</f>
        <v>4.2439572793704326E-3</v>
      </c>
      <c r="D36" s="9">
        <v>2815</v>
      </c>
      <c r="E36" s="9">
        <v>5490</v>
      </c>
      <c r="F36" s="11">
        <f>ExecutiveBranchEmployeesByOccupationalSeries[[#This Row],[Female Employees]]/ExecutiveBranchEmployeesByOccupationalSeries[[#This Row],[Total Empl]]</f>
        <v>0.66104756170981338</v>
      </c>
      <c r="G36" s="15">
        <f>((ExecutiveBranchEmployeesByOccupationalSeries[[#This Row],[Male Employees]]*ExecutiveBranchEmployeesByOccupationalSeries[[#This Row],[Male
Average Salary]])+(E36*ExecutiveBranchEmployeesByOccupationalSeries[[#This Row],[Female
Average Salary]]))/ExecutiveBranchEmployeesByOccupationalSeries[[#This Row],[Total Empl]]</f>
        <v>121564.55521937112</v>
      </c>
      <c r="H36" s="15">
        <v>125322.47544484001</v>
      </c>
      <c r="I36" s="15">
        <v>119637.679912505</v>
      </c>
      <c r="J36" s="11">
        <f>ROUND(ExecutiveBranchEmployeesByOccupationalSeries[[#This Row],[Female
Average Salary]]/ExecutiveBranchEmployeesByOccupationalSeries[[#This Row],[Male
Average Salary]],3)</f>
        <v>0.95499999999999996</v>
      </c>
      <c r="K36" s="16">
        <f>ROUND(ExecutiveBranchEmployeesByOccupationalSeries[[#This Row],[% 
of Total Pop]]*ExecutiveBranchEmployeesByOccupationalSeries[[#This Row],[Female/ Male Salary %]],7)</f>
        <v>4.0530000000000002E-3</v>
      </c>
    </row>
    <row r="37" spans="1:11" ht="15.6" x14ac:dyDescent="0.3">
      <c r="A37" s="6" t="s">
        <v>39</v>
      </c>
      <c r="B37" s="9">
        <f>ExecutiveBranchEmployeesByOccupationalSeries[[#This Row],[Male Employees]]+ExecutiveBranchEmployeesByOccupationalSeries[[#This Row],[Female Employees]]</f>
        <v>671</v>
      </c>
      <c r="C37" s="13">
        <f>ExecutiveBranchEmployeesByOccupationalSeries[[#This Row],[Total Empl]]/$B$475</f>
        <v>3.4288926363125352E-4</v>
      </c>
      <c r="D37" s="9">
        <v>266</v>
      </c>
      <c r="E37" s="9">
        <v>405</v>
      </c>
      <c r="F37" s="11">
        <f>ExecutiveBranchEmployeesByOccupationalSeries[[#This Row],[Female Employees]]/ExecutiveBranchEmployeesByOccupationalSeries[[#This Row],[Total Empl]]</f>
        <v>0.60357675111773468</v>
      </c>
      <c r="G37" s="15">
        <f>((ExecutiveBranchEmployeesByOccupationalSeries[[#This Row],[Male Employees]]*ExecutiveBranchEmployeesByOccupationalSeries[[#This Row],[Male
Average Salary]])+(E37*ExecutiveBranchEmployeesByOccupationalSeries[[#This Row],[Female
Average Salary]]))/ExecutiveBranchEmployeesByOccupationalSeries[[#This Row],[Total Empl]]</f>
        <v>57647.423248882522</v>
      </c>
      <c r="H37" s="15">
        <v>57867.883458646997</v>
      </c>
      <c r="I37" s="15">
        <v>57502.627160493998</v>
      </c>
      <c r="J37" s="11">
        <f>ROUND(ExecutiveBranchEmployeesByOccupationalSeries[[#This Row],[Female
Average Salary]]/ExecutiveBranchEmployeesByOccupationalSeries[[#This Row],[Male
Average Salary]],3)</f>
        <v>0.99399999999999999</v>
      </c>
      <c r="K37" s="16">
        <f>ROUND(ExecutiveBranchEmployeesByOccupationalSeries[[#This Row],[% 
of Total Pop]]*ExecutiveBranchEmployeesByOccupationalSeries[[#This Row],[Female/ Male Salary %]],7)</f>
        <v>3.4079999999999999E-4</v>
      </c>
    </row>
    <row r="38" spans="1:11" ht="15.6" x14ac:dyDescent="0.3">
      <c r="A38" s="6" t="s">
        <v>40</v>
      </c>
      <c r="B38" s="9">
        <f>ExecutiveBranchEmployeesByOccupationalSeries[[#This Row],[Male Employees]]+ExecutiveBranchEmployeesByOccupationalSeries[[#This Row],[Female Employees]]</f>
        <v>19393</v>
      </c>
      <c r="C38" s="13">
        <f>ExecutiveBranchEmployeesByOccupationalSeries[[#This Row],[Total Empl]]/$B$475</f>
        <v>9.9100618324901631E-3</v>
      </c>
      <c r="D38" s="9">
        <v>4254</v>
      </c>
      <c r="E38" s="9">
        <v>15139</v>
      </c>
      <c r="F38" s="11">
        <f>ExecutiveBranchEmployeesByOccupationalSeries[[#This Row],[Female Employees]]/ExecutiveBranchEmployeesByOccupationalSeries[[#This Row],[Total Empl]]</f>
        <v>0.78064249987108747</v>
      </c>
      <c r="G38" s="15">
        <f>((ExecutiveBranchEmployeesByOccupationalSeries[[#This Row],[Male Employees]]*ExecutiveBranchEmployeesByOccupationalSeries[[#This Row],[Male
Average Salary]])+(E38*ExecutiveBranchEmployeesByOccupationalSeries[[#This Row],[Female
Average Salary]]))/ExecutiveBranchEmployeesByOccupationalSeries[[#This Row],[Total Empl]]</f>
        <v>89409.985910589501</v>
      </c>
      <c r="H38" s="15">
        <v>89940.118352941005</v>
      </c>
      <c r="I38" s="15">
        <v>89261.020760330997</v>
      </c>
      <c r="J38" s="11">
        <f>ROUND(ExecutiveBranchEmployeesByOccupationalSeries[[#This Row],[Female
Average Salary]]/ExecutiveBranchEmployeesByOccupationalSeries[[#This Row],[Male
Average Salary]],3)</f>
        <v>0.99199999999999999</v>
      </c>
      <c r="K38" s="16">
        <f>ROUND(ExecutiveBranchEmployeesByOccupationalSeries[[#This Row],[% 
of Total Pop]]*ExecutiveBranchEmployeesByOccupationalSeries[[#This Row],[Female/ Male Salary %]],7)</f>
        <v>9.8308000000000006E-3</v>
      </c>
    </row>
    <row r="39" spans="1:11" ht="15.6" x14ac:dyDescent="0.3">
      <c r="A39" s="6" t="s">
        <v>41</v>
      </c>
      <c r="B39" s="9">
        <f>ExecutiveBranchEmployeesByOccupationalSeries[[#This Row],[Male Employees]]+ExecutiveBranchEmployeesByOccupationalSeries[[#This Row],[Female Employees]]</f>
        <v>1094</v>
      </c>
      <c r="C39" s="13">
        <f>ExecutiveBranchEmployeesByOccupationalSeries[[#This Row],[Total Empl]]/$B$475</f>
        <v>5.5904747304410033E-4</v>
      </c>
      <c r="D39" s="9">
        <v>459</v>
      </c>
      <c r="E39" s="9">
        <v>635</v>
      </c>
      <c r="F39" s="11">
        <f>ExecutiveBranchEmployeesByOccupationalSeries[[#This Row],[Female Employees]]/ExecutiveBranchEmployeesByOccupationalSeries[[#This Row],[Total Empl]]</f>
        <v>0.58043875685557589</v>
      </c>
      <c r="G39" s="15">
        <f>((ExecutiveBranchEmployeesByOccupationalSeries[[#This Row],[Male Employees]]*ExecutiveBranchEmployeesByOccupationalSeries[[#This Row],[Male
Average Salary]])+(E39*ExecutiveBranchEmployeesByOccupationalSeries[[#This Row],[Female
Average Salary]]))/ExecutiveBranchEmployeesByOccupationalSeries[[#This Row],[Total Empl]]</f>
        <v>51326.310378087175</v>
      </c>
      <c r="H39" s="15">
        <v>51343.958605663996</v>
      </c>
      <c r="I39" s="15">
        <v>51313.553627759997</v>
      </c>
      <c r="J39" s="11">
        <f>ROUND(ExecutiveBranchEmployeesByOccupationalSeries[[#This Row],[Female
Average Salary]]/ExecutiveBranchEmployeesByOccupationalSeries[[#This Row],[Male
Average Salary]],3)</f>
        <v>0.999</v>
      </c>
      <c r="K39" s="16">
        <f>ROUND(ExecutiveBranchEmployeesByOccupationalSeries[[#This Row],[% 
of Total Pop]]*ExecutiveBranchEmployeesByOccupationalSeries[[#This Row],[Female/ Male Salary %]],7)</f>
        <v>5.5849999999999997E-4</v>
      </c>
    </row>
    <row r="40" spans="1:11" ht="15.6" x14ac:dyDescent="0.3">
      <c r="A40" s="6" t="s">
        <v>42</v>
      </c>
      <c r="B40" s="9">
        <f>ExecutiveBranchEmployeesByOccupationalSeries[[#This Row],[Male Employees]]+ExecutiveBranchEmployeesByOccupationalSeries[[#This Row],[Female Employees]]</f>
        <v>270</v>
      </c>
      <c r="C40" s="13">
        <f>ExecutiveBranchEmployeesByOccupationalSeries[[#This Row],[Total Empl]]/$B$475</f>
        <v>1.379733251571363E-4</v>
      </c>
      <c r="D40" s="9">
        <v>99</v>
      </c>
      <c r="E40" s="9">
        <v>171</v>
      </c>
      <c r="F40" s="11">
        <f>ExecutiveBranchEmployeesByOccupationalSeries[[#This Row],[Female Employees]]/ExecutiveBranchEmployeesByOccupationalSeries[[#This Row],[Total Empl]]</f>
        <v>0.6333333333333333</v>
      </c>
      <c r="G40" s="15">
        <f>((ExecutiveBranchEmployeesByOccupationalSeries[[#This Row],[Male Employees]]*ExecutiveBranchEmployeesByOccupationalSeries[[#This Row],[Male
Average Salary]])+(E40*ExecutiveBranchEmployeesByOccupationalSeries[[#This Row],[Female
Average Salary]]))/ExecutiveBranchEmployeesByOccupationalSeries[[#This Row],[Total Empl]]</f>
        <v>57296.055555555999</v>
      </c>
      <c r="H40" s="15">
        <v>56659.555555555999</v>
      </c>
      <c r="I40" s="15">
        <v>57664.555555555999</v>
      </c>
      <c r="J40" s="11">
        <f>ROUND(ExecutiveBranchEmployeesByOccupationalSeries[[#This Row],[Female
Average Salary]]/ExecutiveBranchEmployeesByOccupationalSeries[[#This Row],[Male
Average Salary]],3)</f>
        <v>1.018</v>
      </c>
      <c r="K40" s="16">
        <f>ROUND(ExecutiveBranchEmployeesByOccupationalSeries[[#This Row],[% 
of Total Pop]]*ExecutiveBranchEmployeesByOccupationalSeries[[#This Row],[Female/ Male Salary %]],7)</f>
        <v>1.405E-4</v>
      </c>
    </row>
    <row r="41" spans="1:11" ht="15.6" x14ac:dyDescent="0.3">
      <c r="A41" s="6" t="s">
        <v>43</v>
      </c>
      <c r="B41" s="9">
        <f>ExecutiveBranchEmployeesByOccupationalSeries[[#This Row],[Male Employees]]+ExecutiveBranchEmployeesByOccupationalSeries[[#This Row],[Female Employees]]</f>
        <v>958</v>
      </c>
      <c r="C41" s="13">
        <f>ExecutiveBranchEmployeesByOccupationalSeries[[#This Row],[Total Empl]]/$B$475</f>
        <v>4.8954979815013543E-4</v>
      </c>
      <c r="D41" s="9">
        <v>714</v>
      </c>
      <c r="E41" s="9">
        <v>244</v>
      </c>
      <c r="F41" s="11">
        <f>ExecutiveBranchEmployeesByOccupationalSeries[[#This Row],[Female Employees]]/ExecutiveBranchEmployeesByOccupationalSeries[[#This Row],[Total Empl]]</f>
        <v>0.25469728601252611</v>
      </c>
      <c r="G41" s="15">
        <f>((ExecutiveBranchEmployeesByOccupationalSeries[[#This Row],[Male Employees]]*ExecutiveBranchEmployeesByOccupationalSeries[[#This Row],[Male
Average Salary]])+(E41*ExecutiveBranchEmployeesByOccupationalSeries[[#This Row],[Female
Average Salary]]))/ExecutiveBranchEmployeesByOccupationalSeries[[#This Row],[Total Empl]]</f>
        <v>68512.298538622097</v>
      </c>
      <c r="H41" s="15">
        <v>69795.168067227001</v>
      </c>
      <c r="I41" s="15">
        <v>64758.327868852</v>
      </c>
      <c r="J41" s="11">
        <f>ROUND(ExecutiveBranchEmployeesByOccupationalSeries[[#This Row],[Female
Average Salary]]/ExecutiveBranchEmployeesByOccupationalSeries[[#This Row],[Male
Average Salary]],3)</f>
        <v>0.92800000000000005</v>
      </c>
      <c r="K41" s="16">
        <f>ROUND(ExecutiveBranchEmployeesByOccupationalSeries[[#This Row],[% 
of Total Pop]]*ExecutiveBranchEmployeesByOccupationalSeries[[#This Row],[Female/ Male Salary %]],7)</f>
        <v>4.5429999999999998E-4</v>
      </c>
    </row>
    <row r="42" spans="1:11" ht="15.6" x14ac:dyDescent="0.3">
      <c r="A42" s="6" t="s">
        <v>44</v>
      </c>
      <c r="B42" s="9">
        <f>ExecutiveBranchEmployeesByOccupationalSeries[[#This Row],[Male Employees]]+ExecutiveBranchEmployeesByOccupationalSeries[[#This Row],[Female Employees]]</f>
        <v>402</v>
      </c>
      <c r="C42" s="13">
        <f>ExecutiveBranchEmployeesByOccupationalSeries[[#This Row],[Total Empl]]/$B$475</f>
        <v>2.0542695078951402E-4</v>
      </c>
      <c r="D42" s="9">
        <v>237</v>
      </c>
      <c r="E42" s="9">
        <v>165</v>
      </c>
      <c r="F42" s="11">
        <f>ExecutiveBranchEmployeesByOccupationalSeries[[#This Row],[Female Employees]]/ExecutiveBranchEmployeesByOccupationalSeries[[#This Row],[Total Empl]]</f>
        <v>0.41044776119402987</v>
      </c>
      <c r="G42" s="15">
        <f>((ExecutiveBranchEmployeesByOccupationalSeries[[#This Row],[Male Employees]]*ExecutiveBranchEmployeesByOccupationalSeries[[#This Row],[Male
Average Salary]])+(E42*ExecutiveBranchEmployeesByOccupationalSeries[[#This Row],[Female
Average Salary]]))/ExecutiveBranchEmployeesByOccupationalSeries[[#This Row],[Total Empl]]</f>
        <v>45529.681880233009</v>
      </c>
      <c r="H42" s="15">
        <v>46073.810126582001</v>
      </c>
      <c r="I42" s="15">
        <v>44748.115853659001</v>
      </c>
      <c r="J42" s="11">
        <f>ROUND(ExecutiveBranchEmployeesByOccupationalSeries[[#This Row],[Female
Average Salary]]/ExecutiveBranchEmployeesByOccupationalSeries[[#This Row],[Male
Average Salary]],3)</f>
        <v>0.97099999999999997</v>
      </c>
      <c r="K42" s="16">
        <f>ROUND(ExecutiveBranchEmployeesByOccupationalSeries[[#This Row],[% 
of Total Pop]]*ExecutiveBranchEmployeesByOccupationalSeries[[#This Row],[Female/ Male Salary %]],7)</f>
        <v>1.995E-4</v>
      </c>
    </row>
    <row r="43" spans="1:11" ht="15.6" x14ac:dyDescent="0.3">
      <c r="A43" s="6" t="s">
        <v>45</v>
      </c>
      <c r="B43" s="9">
        <f>ExecutiveBranchEmployeesByOccupationalSeries[[#This Row],[Male Employees]]+ExecutiveBranchEmployeesByOccupationalSeries[[#This Row],[Female Employees]]</f>
        <v>105</v>
      </c>
      <c r="C43" s="13">
        <f>ExecutiveBranchEmployeesByOccupationalSeries[[#This Row],[Total Empl]]/$B$475</f>
        <v>5.3656293116664108E-5</v>
      </c>
      <c r="D43" s="9">
        <v>39</v>
      </c>
      <c r="E43" s="9">
        <v>66</v>
      </c>
      <c r="F43" s="11">
        <f>ExecutiveBranchEmployeesByOccupationalSeries[[#This Row],[Female Employees]]/ExecutiveBranchEmployeesByOccupationalSeries[[#This Row],[Total Empl]]</f>
        <v>0.62857142857142856</v>
      </c>
      <c r="G43" s="15">
        <f>((ExecutiveBranchEmployeesByOccupationalSeries[[#This Row],[Male Employees]]*ExecutiveBranchEmployeesByOccupationalSeries[[#This Row],[Male
Average Salary]])+(E43*ExecutiveBranchEmployeesByOccupationalSeries[[#This Row],[Female
Average Salary]]))/ExecutiveBranchEmployeesByOccupationalSeries[[#This Row],[Total Empl]]</f>
        <v>120760.83809523779</v>
      </c>
      <c r="H43" s="15">
        <v>132819.05128205099</v>
      </c>
      <c r="I43" s="15">
        <v>113635.53030303</v>
      </c>
      <c r="J43" s="11">
        <f>ROUND(ExecutiveBranchEmployeesByOccupationalSeries[[#This Row],[Female
Average Salary]]/ExecutiveBranchEmployeesByOccupationalSeries[[#This Row],[Male
Average Salary]],3)</f>
        <v>0.85599999999999998</v>
      </c>
      <c r="K43" s="16">
        <f>ROUND(ExecutiveBranchEmployeesByOccupationalSeries[[#This Row],[% 
of Total Pop]]*ExecutiveBranchEmployeesByOccupationalSeries[[#This Row],[Female/ Male Salary %]],7)</f>
        <v>4.5899999999999998E-5</v>
      </c>
    </row>
    <row r="44" spans="1:11" ht="15.6" x14ac:dyDescent="0.3">
      <c r="A44" s="6" t="s">
        <v>46</v>
      </c>
      <c r="B44" s="9">
        <f>ExecutiveBranchEmployeesByOccupationalSeries[[#This Row],[Male Employees]]+ExecutiveBranchEmployeesByOccupationalSeries[[#This Row],[Female Employees]]</f>
        <v>1318</v>
      </c>
      <c r="C44" s="13">
        <f>ExecutiveBranchEmployeesByOccupationalSeries[[#This Row],[Total Empl]]/$B$475</f>
        <v>6.7351423169298376E-4</v>
      </c>
      <c r="D44" s="9">
        <v>645</v>
      </c>
      <c r="E44" s="9">
        <v>673</v>
      </c>
      <c r="F44" s="11">
        <f>ExecutiveBranchEmployeesByOccupationalSeries[[#This Row],[Female Employees]]/ExecutiveBranchEmployeesByOccupationalSeries[[#This Row],[Total Empl]]</f>
        <v>0.51062215477996964</v>
      </c>
      <c r="G44" s="15">
        <f>((ExecutiveBranchEmployeesByOccupationalSeries[[#This Row],[Male Employees]]*ExecutiveBranchEmployeesByOccupationalSeries[[#This Row],[Male
Average Salary]])+(E44*ExecutiveBranchEmployeesByOccupationalSeries[[#This Row],[Female
Average Salary]]))/ExecutiveBranchEmployeesByOccupationalSeries[[#This Row],[Total Empl]]</f>
        <v>85422.611532624869</v>
      </c>
      <c r="H44" s="15">
        <v>87761.037209301998</v>
      </c>
      <c r="I44" s="15">
        <v>83181.475482912007</v>
      </c>
      <c r="J44" s="11">
        <f>ROUND(ExecutiveBranchEmployeesByOccupationalSeries[[#This Row],[Female
Average Salary]]/ExecutiveBranchEmployeesByOccupationalSeries[[#This Row],[Male
Average Salary]],3)</f>
        <v>0.94799999999999995</v>
      </c>
      <c r="K44" s="16">
        <f>ROUND(ExecutiveBranchEmployeesByOccupationalSeries[[#This Row],[% 
of Total Pop]]*ExecutiveBranchEmployeesByOccupationalSeries[[#This Row],[Female/ Male Salary %]],7)</f>
        <v>6.3849999999999996E-4</v>
      </c>
    </row>
    <row r="45" spans="1:11" ht="15.6" x14ac:dyDescent="0.3">
      <c r="A45" s="6" t="s">
        <v>47</v>
      </c>
      <c r="B45" s="9">
        <f>ExecutiveBranchEmployeesByOccupationalSeries[[#This Row],[Male Employees]]+ExecutiveBranchEmployeesByOccupationalSeries[[#This Row],[Female Employees]]</f>
        <v>34446</v>
      </c>
      <c r="C45" s="13">
        <f>ExecutiveBranchEmployeesByOccupationalSeries[[#This Row],[Total Empl]]/$B$475</f>
        <v>1.7602330216158209E-2</v>
      </c>
      <c r="D45" s="9">
        <v>10766</v>
      </c>
      <c r="E45" s="9">
        <v>23680</v>
      </c>
      <c r="F45" s="11">
        <f>ExecutiveBranchEmployeesByOccupationalSeries[[#This Row],[Female Employees]]/ExecutiveBranchEmployeesByOccupationalSeries[[#This Row],[Total Empl]]</f>
        <v>0.68745282471114211</v>
      </c>
      <c r="G45" s="15">
        <f>((ExecutiveBranchEmployeesByOccupationalSeries[[#This Row],[Male Employees]]*ExecutiveBranchEmployeesByOccupationalSeries[[#This Row],[Male
Average Salary]])+(E45*ExecutiveBranchEmployeesByOccupationalSeries[[#This Row],[Female
Average Salary]]))/ExecutiveBranchEmployeesByOccupationalSeries[[#This Row],[Total Empl]]</f>
        <v>98287.402673371384</v>
      </c>
      <c r="H45" s="15">
        <v>97826.534671871996</v>
      </c>
      <c r="I45" s="15">
        <v>98496.934130472</v>
      </c>
      <c r="J45" s="11">
        <f>ROUND(ExecutiveBranchEmployeesByOccupationalSeries[[#This Row],[Female
Average Salary]]/ExecutiveBranchEmployeesByOccupationalSeries[[#This Row],[Male
Average Salary]],3)</f>
        <v>1.0069999999999999</v>
      </c>
      <c r="K45" s="16">
        <f>ROUND(ExecutiveBranchEmployeesByOccupationalSeries[[#This Row],[% 
of Total Pop]]*ExecutiveBranchEmployeesByOccupationalSeries[[#This Row],[Female/ Male Salary %]],7)</f>
        <v>1.7725500000000002E-2</v>
      </c>
    </row>
    <row r="46" spans="1:11" ht="15.6" x14ac:dyDescent="0.3">
      <c r="A46" s="6" t="s">
        <v>48</v>
      </c>
      <c r="B46" s="9">
        <f>ExecutiveBranchEmployeesByOccupationalSeries[[#This Row],[Male Employees]]+ExecutiveBranchEmployeesByOccupationalSeries[[#This Row],[Female Employees]]</f>
        <v>7910</v>
      </c>
      <c r="C46" s="13">
        <f>ExecutiveBranchEmployeesByOccupationalSeries[[#This Row],[Total Empl]]/$B$475</f>
        <v>4.0421074147886961E-3</v>
      </c>
      <c r="D46" s="9">
        <v>2871</v>
      </c>
      <c r="E46" s="9">
        <v>5039</v>
      </c>
      <c r="F46" s="11">
        <f>ExecutiveBranchEmployeesByOccupationalSeries[[#This Row],[Female Employees]]/ExecutiveBranchEmployeesByOccupationalSeries[[#This Row],[Total Empl]]</f>
        <v>0.63704171934260434</v>
      </c>
      <c r="G46" s="15">
        <f>((ExecutiveBranchEmployeesByOccupationalSeries[[#This Row],[Male Employees]]*ExecutiveBranchEmployeesByOccupationalSeries[[#This Row],[Male
Average Salary]])+(E46*ExecutiveBranchEmployeesByOccupationalSeries[[#This Row],[Female
Average Salary]]))/ExecutiveBranchEmployeesByOccupationalSeries[[#This Row],[Total Empl]]</f>
        <v>50460.562427927056</v>
      </c>
      <c r="H46" s="15">
        <v>50635.215481172003</v>
      </c>
      <c r="I46" s="15">
        <v>50361.052819698001</v>
      </c>
      <c r="J46" s="11">
        <f>ROUND(ExecutiveBranchEmployeesByOccupationalSeries[[#This Row],[Female
Average Salary]]/ExecutiveBranchEmployeesByOccupationalSeries[[#This Row],[Male
Average Salary]],3)</f>
        <v>0.995</v>
      </c>
      <c r="K46" s="16">
        <f>ROUND(ExecutiveBranchEmployeesByOccupationalSeries[[#This Row],[% 
of Total Pop]]*ExecutiveBranchEmployeesByOccupationalSeries[[#This Row],[Female/ Male Salary %]],7)</f>
        <v>4.0219000000000001E-3</v>
      </c>
    </row>
    <row r="47" spans="1:11" ht="15.6" x14ac:dyDescent="0.3">
      <c r="A47" s="6" t="s">
        <v>49</v>
      </c>
      <c r="B47" s="9">
        <f>ExecutiveBranchEmployeesByOccupationalSeries[[#This Row],[Male Employees]]+ExecutiveBranchEmployeesByOccupationalSeries[[#This Row],[Female Employees]]</f>
        <v>146</v>
      </c>
      <c r="C47" s="13">
        <f>ExecutiveBranchEmployeesByOccupationalSeries[[#This Row],[Total Empl]]/$B$475</f>
        <v>7.4607798047932953E-5</v>
      </c>
      <c r="D47" s="9">
        <v>94</v>
      </c>
      <c r="E47" s="9">
        <v>52</v>
      </c>
      <c r="F47" s="11">
        <f>ExecutiveBranchEmployeesByOccupationalSeries[[#This Row],[Female Employees]]/ExecutiveBranchEmployeesByOccupationalSeries[[#This Row],[Total Empl]]</f>
        <v>0.35616438356164382</v>
      </c>
      <c r="G47" s="15">
        <f>((ExecutiveBranchEmployeesByOccupationalSeries[[#This Row],[Male Employees]]*ExecutiveBranchEmployeesByOccupationalSeries[[#This Row],[Male
Average Salary]])+(E47*ExecutiveBranchEmployeesByOccupationalSeries[[#This Row],[Female
Average Salary]]))/ExecutiveBranchEmployeesByOccupationalSeries[[#This Row],[Total Empl]]</f>
        <v>141865.04109589072</v>
      </c>
      <c r="H47" s="15">
        <v>142440.20212766001</v>
      </c>
      <c r="I47" s="15">
        <v>140825.32692307699</v>
      </c>
      <c r="J47" s="11">
        <f>ROUND(ExecutiveBranchEmployeesByOccupationalSeries[[#This Row],[Female
Average Salary]]/ExecutiveBranchEmployeesByOccupationalSeries[[#This Row],[Male
Average Salary]],3)</f>
        <v>0.98899999999999999</v>
      </c>
      <c r="K47" s="16">
        <f>ROUND(ExecutiveBranchEmployeesByOccupationalSeries[[#This Row],[% 
of Total Pop]]*ExecutiveBranchEmployeesByOccupationalSeries[[#This Row],[Female/ Male Salary %]],7)</f>
        <v>7.3800000000000005E-5</v>
      </c>
    </row>
    <row r="48" spans="1:11" ht="15.6" x14ac:dyDescent="0.3">
      <c r="A48" s="6" t="s">
        <v>50</v>
      </c>
      <c r="B48" s="9">
        <f>ExecutiveBranchEmployeesByOccupationalSeries[[#This Row],[Male Employees]]+ExecutiveBranchEmployeesByOccupationalSeries[[#This Row],[Female Employees]]</f>
        <v>206</v>
      </c>
      <c r="C48" s="13">
        <f>ExecutiveBranchEmployeesByOccupationalSeries[[#This Row],[Total Empl]]/$B$475</f>
        <v>1.0526853697174102E-4</v>
      </c>
      <c r="D48" s="9">
        <v>76</v>
      </c>
      <c r="E48" s="9">
        <v>130</v>
      </c>
      <c r="F48" s="11">
        <f>ExecutiveBranchEmployeesByOccupationalSeries[[#This Row],[Female Employees]]/ExecutiveBranchEmployeesByOccupationalSeries[[#This Row],[Total Empl]]</f>
        <v>0.6310679611650486</v>
      </c>
      <c r="G48" s="15">
        <f>((ExecutiveBranchEmployeesByOccupationalSeries[[#This Row],[Male Employees]]*ExecutiveBranchEmployeesByOccupationalSeries[[#This Row],[Male
Average Salary]])+(E48*ExecutiveBranchEmployeesByOccupationalSeries[[#This Row],[Female
Average Salary]]))/ExecutiveBranchEmployeesByOccupationalSeries[[#This Row],[Total Empl]]</f>
        <v>130476.76699029079</v>
      </c>
      <c r="H48" s="15">
        <v>125844.026315789</v>
      </c>
      <c r="I48" s="15">
        <v>133185.13846153801</v>
      </c>
      <c r="J48" s="11">
        <f>ROUND(ExecutiveBranchEmployeesByOccupationalSeries[[#This Row],[Female
Average Salary]]/ExecutiveBranchEmployeesByOccupationalSeries[[#This Row],[Male
Average Salary]],3)</f>
        <v>1.0580000000000001</v>
      </c>
      <c r="K48" s="16">
        <f>ROUND(ExecutiveBranchEmployeesByOccupationalSeries[[#This Row],[% 
of Total Pop]]*ExecutiveBranchEmployeesByOccupationalSeries[[#This Row],[Female/ Male Salary %]],7)</f>
        <v>1.114E-4</v>
      </c>
    </row>
    <row r="49" spans="1:11" ht="15.6" x14ac:dyDescent="0.3">
      <c r="A49" s="6" t="s">
        <v>51</v>
      </c>
      <c r="B49" s="9">
        <f>ExecutiveBranchEmployeesByOccupationalSeries[[#This Row],[Male Employees]]+ExecutiveBranchEmployeesByOccupationalSeries[[#This Row],[Female Employees]]</f>
        <v>2772</v>
      </c>
      <c r="C49" s="13">
        <f>ExecutiveBranchEmployeesByOccupationalSeries[[#This Row],[Total Empl]]/$B$475</f>
        <v>1.4165261382799326E-3</v>
      </c>
      <c r="D49" s="9">
        <v>984</v>
      </c>
      <c r="E49" s="9">
        <v>1788</v>
      </c>
      <c r="F49" s="11">
        <f>ExecutiveBranchEmployeesByOccupationalSeries[[#This Row],[Female Employees]]/ExecutiveBranchEmployeesByOccupationalSeries[[#This Row],[Total Empl]]</f>
        <v>0.64502164502164505</v>
      </c>
      <c r="G49" s="15">
        <f>((ExecutiveBranchEmployeesByOccupationalSeries[[#This Row],[Male Employees]]*ExecutiveBranchEmployeesByOccupationalSeries[[#This Row],[Male
Average Salary]])+(E49*ExecutiveBranchEmployeesByOccupationalSeries[[#This Row],[Female
Average Salary]]))/ExecutiveBranchEmployeesByOccupationalSeries[[#This Row],[Total Empl]]</f>
        <v>112481.88299137291</v>
      </c>
      <c r="H49" s="15">
        <v>111402.652085453</v>
      </c>
      <c r="I49" s="15">
        <v>113075.82214765099</v>
      </c>
      <c r="J49" s="11">
        <f>ROUND(ExecutiveBranchEmployeesByOccupationalSeries[[#This Row],[Female
Average Salary]]/ExecutiveBranchEmployeesByOccupationalSeries[[#This Row],[Male
Average Salary]],3)</f>
        <v>1.0149999999999999</v>
      </c>
      <c r="K49" s="16">
        <f>ROUND(ExecutiveBranchEmployeesByOccupationalSeries[[#This Row],[% 
of Total Pop]]*ExecutiveBranchEmployeesByOccupationalSeries[[#This Row],[Female/ Male Salary %]],7)</f>
        <v>1.4377999999999999E-3</v>
      </c>
    </row>
    <row r="50" spans="1:11" ht="15.6" x14ac:dyDescent="0.3">
      <c r="A50" s="6" t="s">
        <v>52</v>
      </c>
      <c r="B50" s="9">
        <f>ExecutiveBranchEmployeesByOccupationalSeries[[#This Row],[Male Employees]]+ExecutiveBranchEmployeesByOccupationalSeries[[#This Row],[Female Employees]]</f>
        <v>91753</v>
      </c>
      <c r="C50" s="13">
        <f>ExecutiveBranchEmployeesByOccupationalSeries[[#This Row],[Total Empl]]/$B$475</f>
        <v>4.6886912974602686E-2</v>
      </c>
      <c r="D50" s="9">
        <v>44354</v>
      </c>
      <c r="E50" s="9">
        <v>47399</v>
      </c>
      <c r="F50" s="11">
        <f>ExecutiveBranchEmployeesByOccupationalSeries[[#This Row],[Female Employees]]/ExecutiveBranchEmployeesByOccupationalSeries[[#This Row],[Total Empl]]</f>
        <v>0.51659346288404739</v>
      </c>
      <c r="G50" s="15">
        <f>((ExecutiveBranchEmployeesByOccupationalSeries[[#This Row],[Male Employees]]*ExecutiveBranchEmployeesByOccupationalSeries[[#This Row],[Male
Average Salary]])+(E50*ExecutiveBranchEmployeesByOccupationalSeries[[#This Row],[Female
Average Salary]]))/ExecutiveBranchEmployeesByOccupationalSeries[[#This Row],[Total Empl]]</f>
        <v>106016.34458015101</v>
      </c>
      <c r="H50" s="15">
        <v>108785.21986823701</v>
      </c>
      <c r="I50" s="15">
        <v>103425.346995228</v>
      </c>
      <c r="J50" s="11">
        <f>ROUND(ExecutiveBranchEmployeesByOccupationalSeries[[#This Row],[Female
Average Salary]]/ExecutiveBranchEmployeesByOccupationalSeries[[#This Row],[Male
Average Salary]],3)</f>
        <v>0.95099999999999996</v>
      </c>
      <c r="K50" s="16">
        <f>ROUND(ExecutiveBranchEmployeesByOccupationalSeries[[#This Row],[% 
of Total Pop]]*ExecutiveBranchEmployeesByOccupationalSeries[[#This Row],[Female/ Male Salary %]],7)</f>
        <v>4.4589499999999997E-2</v>
      </c>
    </row>
    <row r="51" spans="1:11" ht="15.6" x14ac:dyDescent="0.3">
      <c r="A51" s="6" t="s">
        <v>53</v>
      </c>
      <c r="B51" s="9">
        <f>ExecutiveBranchEmployeesByOccupationalSeries[[#This Row],[Male Employees]]+ExecutiveBranchEmployeesByOccupationalSeries[[#This Row],[Female Employees]]</f>
        <v>34679</v>
      </c>
      <c r="C51" s="13">
        <f>ExecutiveBranchEmployeesByOccupationalSeries[[#This Row],[Total Empl]]/$B$475</f>
        <v>1.7721396085645665E-2</v>
      </c>
      <c r="D51" s="9">
        <v>10257</v>
      </c>
      <c r="E51" s="9">
        <v>24422</v>
      </c>
      <c r="F51" s="11">
        <f>ExecutiveBranchEmployeesByOccupationalSeries[[#This Row],[Female Employees]]/ExecutiveBranchEmployeesByOccupationalSeries[[#This Row],[Total Empl]]</f>
        <v>0.70423022578505723</v>
      </c>
      <c r="G51" s="15">
        <f>((ExecutiveBranchEmployeesByOccupationalSeries[[#This Row],[Male Employees]]*ExecutiveBranchEmployeesByOccupationalSeries[[#This Row],[Male
Average Salary]])+(E51*ExecutiveBranchEmployeesByOccupationalSeries[[#This Row],[Female
Average Salary]]))/ExecutiveBranchEmployeesByOccupationalSeries[[#This Row],[Total Empl]]</f>
        <v>52117.768913568354</v>
      </c>
      <c r="H51" s="15">
        <v>51969.668392264</v>
      </c>
      <c r="I51" s="15">
        <v>52179.969677102003</v>
      </c>
      <c r="J51" s="11">
        <f>ROUND(ExecutiveBranchEmployeesByOccupationalSeries[[#This Row],[Female
Average Salary]]/ExecutiveBranchEmployeesByOccupationalSeries[[#This Row],[Male
Average Salary]],3)</f>
        <v>1.004</v>
      </c>
      <c r="K51" s="16">
        <f>ROUND(ExecutiveBranchEmployeesByOccupationalSeries[[#This Row],[% 
of Total Pop]]*ExecutiveBranchEmployeesByOccupationalSeries[[#This Row],[Female/ Male Salary %]],7)</f>
        <v>1.77923E-2</v>
      </c>
    </row>
    <row r="52" spans="1:11" ht="15.6" x14ac:dyDescent="0.3">
      <c r="A52" s="6" t="s">
        <v>54</v>
      </c>
      <c r="B52" s="9">
        <f>ExecutiveBranchEmployeesByOccupationalSeries[[#This Row],[Male Employees]]+ExecutiveBranchEmployeesByOccupationalSeries[[#This Row],[Female Employees]]</f>
        <v>389</v>
      </c>
      <c r="C52" s="13">
        <f>ExecutiveBranchEmployeesByOccupationalSeries[[#This Row],[Total Empl]]/$B$475</f>
        <v>1.9878379068935561E-4</v>
      </c>
      <c r="D52" s="9">
        <v>154</v>
      </c>
      <c r="E52" s="9">
        <v>235</v>
      </c>
      <c r="F52" s="11">
        <f>ExecutiveBranchEmployeesByOccupationalSeries[[#This Row],[Female Employees]]/ExecutiveBranchEmployeesByOccupationalSeries[[#This Row],[Total Empl]]</f>
        <v>0.60411311053984573</v>
      </c>
      <c r="G52" s="15">
        <f>((ExecutiveBranchEmployeesByOccupationalSeries[[#This Row],[Male Employees]]*ExecutiveBranchEmployeesByOccupationalSeries[[#This Row],[Male
Average Salary]])+(E52*ExecutiveBranchEmployeesByOccupationalSeries[[#This Row],[Female
Average Salary]]))/ExecutiveBranchEmployeesByOccupationalSeries[[#This Row],[Total Empl]]</f>
        <v>40518.601542416109</v>
      </c>
      <c r="H52" s="15">
        <v>40138.227272727003</v>
      </c>
      <c r="I52" s="15">
        <v>40767.868085105998</v>
      </c>
      <c r="J52" s="11">
        <f>ROUND(ExecutiveBranchEmployeesByOccupationalSeries[[#This Row],[Female
Average Salary]]/ExecutiveBranchEmployeesByOccupationalSeries[[#This Row],[Male
Average Salary]],3)</f>
        <v>1.016</v>
      </c>
      <c r="K52" s="16">
        <f>ROUND(ExecutiveBranchEmployeesByOccupationalSeries[[#This Row],[% 
of Total Pop]]*ExecutiveBranchEmployeesByOccupationalSeries[[#This Row],[Female/ Male Salary %]],7)</f>
        <v>2.02E-4</v>
      </c>
    </row>
    <row r="53" spans="1:11" ht="15.6" x14ac:dyDescent="0.3">
      <c r="A53" s="6" t="s">
        <v>55</v>
      </c>
      <c r="B53" s="9">
        <f>ExecutiveBranchEmployeesByOccupationalSeries[[#This Row],[Male Employees]]+ExecutiveBranchEmployeesByOccupationalSeries[[#This Row],[Female Employees]]</f>
        <v>2240</v>
      </c>
      <c r="C53" s="13">
        <f>ExecutiveBranchEmployeesByOccupationalSeries[[#This Row],[Total Empl]]/$B$475</f>
        <v>1.1446675864888343E-3</v>
      </c>
      <c r="D53" s="9">
        <v>1192</v>
      </c>
      <c r="E53" s="9">
        <v>1048</v>
      </c>
      <c r="F53" s="11">
        <f>ExecutiveBranchEmployeesByOccupationalSeries[[#This Row],[Female Employees]]/ExecutiveBranchEmployeesByOccupationalSeries[[#This Row],[Total Empl]]</f>
        <v>0.46785714285714286</v>
      </c>
      <c r="G53" s="15">
        <f>((ExecutiveBranchEmployeesByOccupationalSeries[[#This Row],[Male Employees]]*ExecutiveBranchEmployeesByOccupationalSeries[[#This Row],[Male
Average Salary]])+(E53*ExecutiveBranchEmployeesByOccupationalSeries[[#This Row],[Female
Average Salary]]))/ExecutiveBranchEmployeesByOccupationalSeries[[#This Row],[Total Empl]]</f>
        <v>44032.846567118519</v>
      </c>
      <c r="H53" s="15">
        <v>44531.146812081002</v>
      </c>
      <c r="I53" s="15">
        <v>43466.077586207</v>
      </c>
      <c r="J53" s="11">
        <f>ROUND(ExecutiveBranchEmployeesByOccupationalSeries[[#This Row],[Female
Average Salary]]/ExecutiveBranchEmployeesByOccupationalSeries[[#This Row],[Male
Average Salary]],3)</f>
        <v>0.97599999999999998</v>
      </c>
      <c r="K53" s="16">
        <f>ROUND(ExecutiveBranchEmployeesByOccupationalSeries[[#This Row],[% 
of Total Pop]]*ExecutiveBranchEmployeesByOccupationalSeries[[#This Row],[Female/ Male Salary %]],7)</f>
        <v>1.1172000000000001E-3</v>
      </c>
    </row>
    <row r="54" spans="1:11" ht="15.6" x14ac:dyDescent="0.3">
      <c r="A54" s="6" t="s">
        <v>56</v>
      </c>
      <c r="B54" s="9">
        <f>ExecutiveBranchEmployeesByOccupationalSeries[[#This Row],[Male Employees]]+ExecutiveBranchEmployeesByOccupationalSeries[[#This Row],[Female Employees]]</f>
        <v>2585</v>
      </c>
      <c r="C54" s="13">
        <f>ExecutiveBranchEmployeesByOccupationalSeries[[#This Row],[Total Empl]]/$B$475</f>
        <v>1.3209668353007307E-3</v>
      </c>
      <c r="D54" s="9">
        <v>834</v>
      </c>
      <c r="E54" s="9">
        <v>1751</v>
      </c>
      <c r="F54" s="11">
        <f>ExecutiveBranchEmployeesByOccupationalSeries[[#This Row],[Female Employees]]/ExecutiveBranchEmployeesByOccupationalSeries[[#This Row],[Total Empl]]</f>
        <v>0.67736943907156677</v>
      </c>
      <c r="G54" s="15">
        <f>((ExecutiveBranchEmployeesByOccupationalSeries[[#This Row],[Male Employees]]*ExecutiveBranchEmployeesByOccupationalSeries[[#This Row],[Male
Average Salary]])+(E54*ExecutiveBranchEmployeesByOccupationalSeries[[#This Row],[Female
Average Salary]]))/ExecutiveBranchEmployeesByOccupationalSeries[[#This Row],[Total Empl]]</f>
        <v>104135.26769825937</v>
      </c>
      <c r="H54" s="15">
        <v>105567.598321343</v>
      </c>
      <c r="I54" s="15">
        <v>103453.049685894</v>
      </c>
      <c r="J54" s="11">
        <f>ROUND(ExecutiveBranchEmployeesByOccupationalSeries[[#This Row],[Female
Average Salary]]/ExecutiveBranchEmployeesByOccupationalSeries[[#This Row],[Male
Average Salary]],3)</f>
        <v>0.98</v>
      </c>
      <c r="K54" s="16">
        <f>ROUND(ExecutiveBranchEmployeesByOccupationalSeries[[#This Row],[% 
of Total Pop]]*ExecutiveBranchEmployeesByOccupationalSeries[[#This Row],[Female/ Male Salary %]],7)</f>
        <v>1.2945000000000001E-3</v>
      </c>
    </row>
    <row r="55" spans="1:11" ht="15.6" x14ac:dyDescent="0.3">
      <c r="A55" s="6" t="s">
        <v>59</v>
      </c>
      <c r="B55" s="9">
        <f>ExecutiveBranchEmployeesByOccupationalSeries[[#This Row],[Male Employees]]+ExecutiveBranchEmployeesByOccupationalSeries[[#This Row],[Female Employees]]</f>
        <v>1120</v>
      </c>
      <c r="C55" s="13">
        <f>ExecutiveBranchEmployeesByOccupationalSeries[[#This Row],[Total Empl]]/$B$475</f>
        <v>5.7233379324441716E-4</v>
      </c>
      <c r="D55" s="9">
        <v>435</v>
      </c>
      <c r="E55" s="9">
        <v>685</v>
      </c>
      <c r="F55" s="11">
        <f>ExecutiveBranchEmployeesByOccupationalSeries[[#This Row],[Female Employees]]/ExecutiveBranchEmployeesByOccupationalSeries[[#This Row],[Total Empl]]</f>
        <v>0.6116071428571429</v>
      </c>
      <c r="G55" s="15">
        <f>((ExecutiveBranchEmployeesByOccupationalSeries[[#This Row],[Male Employees]]*ExecutiveBranchEmployeesByOccupationalSeries[[#This Row],[Male
Average Salary]])+(E55*ExecutiveBranchEmployeesByOccupationalSeries[[#This Row],[Female
Average Salary]]))/ExecutiveBranchEmployeesByOccupationalSeries[[#This Row],[Total Empl]]</f>
        <v>99588.981005184352</v>
      </c>
      <c r="H55" s="15">
        <v>100659.725806452</v>
      </c>
      <c r="I55" s="15">
        <v>98909.018978102002</v>
      </c>
      <c r="J55" s="11">
        <f>ROUND(ExecutiveBranchEmployeesByOccupationalSeries[[#This Row],[Female
Average Salary]]/ExecutiveBranchEmployeesByOccupationalSeries[[#This Row],[Male
Average Salary]],3)</f>
        <v>0.98299999999999998</v>
      </c>
      <c r="K55" s="16">
        <f>ROUND(ExecutiveBranchEmployeesByOccupationalSeries[[#This Row],[% 
of Total Pop]]*ExecutiveBranchEmployeesByOccupationalSeries[[#This Row],[Female/ Male Salary %]],7)</f>
        <v>5.6260000000000001E-4</v>
      </c>
    </row>
    <row r="56" spans="1:11" ht="15.6" x14ac:dyDescent="0.3">
      <c r="A56" s="6" t="s">
        <v>57</v>
      </c>
      <c r="B56" s="9">
        <f>ExecutiveBranchEmployeesByOccupationalSeries[[#This Row],[Male Employees]]+ExecutiveBranchEmployeesByOccupationalSeries[[#This Row],[Female Employees]]</f>
        <v>106</v>
      </c>
      <c r="C56" s="13">
        <f>ExecutiveBranchEmployeesByOccupationalSeries[[#This Row],[Total Empl]]/$B$475</f>
        <v>5.4167305432060914E-5</v>
      </c>
      <c r="D56" s="9">
        <v>29</v>
      </c>
      <c r="E56" s="9">
        <v>77</v>
      </c>
      <c r="F56" s="11">
        <f>ExecutiveBranchEmployeesByOccupationalSeries[[#This Row],[Female Employees]]/ExecutiveBranchEmployeesByOccupationalSeries[[#This Row],[Total Empl]]</f>
        <v>0.72641509433962259</v>
      </c>
      <c r="G56" s="15">
        <f>((ExecutiveBranchEmployeesByOccupationalSeries[[#This Row],[Male Employees]]*ExecutiveBranchEmployeesByOccupationalSeries[[#This Row],[Male
Average Salary]])+(E56*ExecutiveBranchEmployeesByOccupationalSeries[[#This Row],[Female
Average Salary]]))/ExecutiveBranchEmployeesByOccupationalSeries[[#This Row],[Total Empl]]</f>
        <v>72226.566037735887</v>
      </c>
      <c r="H56" s="15">
        <v>70228.241379309999</v>
      </c>
      <c r="I56" s="15">
        <v>72979.181818181998</v>
      </c>
      <c r="J56" s="11">
        <f>ROUND(ExecutiveBranchEmployeesByOccupationalSeries[[#This Row],[Female
Average Salary]]/ExecutiveBranchEmployeesByOccupationalSeries[[#This Row],[Male
Average Salary]],3)</f>
        <v>1.0389999999999999</v>
      </c>
      <c r="K56" s="16">
        <f>ROUND(ExecutiveBranchEmployeesByOccupationalSeries[[#This Row],[% 
of Total Pop]]*ExecutiveBranchEmployeesByOccupationalSeries[[#This Row],[Female/ Male Salary %]],7)</f>
        <v>5.63E-5</v>
      </c>
    </row>
    <row r="57" spans="1:11" ht="15.6" x14ac:dyDescent="0.3">
      <c r="A57" s="6" t="s">
        <v>58</v>
      </c>
      <c r="B57" s="9">
        <f>ExecutiveBranchEmployeesByOccupationalSeries[[#This Row],[Male Employees]]+ExecutiveBranchEmployeesByOccupationalSeries[[#This Row],[Female Employees]]</f>
        <v>8578</v>
      </c>
      <c r="C57" s="13">
        <f>ExecutiveBranchEmployeesByOccupationalSeries[[#This Row],[Total Empl]]/$B$475</f>
        <v>4.3834636414737593E-3</v>
      </c>
      <c r="D57" s="9">
        <v>832</v>
      </c>
      <c r="E57" s="9">
        <v>7746</v>
      </c>
      <c r="F57" s="11">
        <f>ExecutiveBranchEmployeesByOccupationalSeries[[#This Row],[Female Employees]]/ExecutiveBranchEmployeesByOccupationalSeries[[#This Row],[Total Empl]]</f>
        <v>0.90300769410118908</v>
      </c>
      <c r="G57" s="15">
        <f>((ExecutiveBranchEmployeesByOccupationalSeries[[#This Row],[Male Employees]]*ExecutiveBranchEmployeesByOccupationalSeries[[#This Row],[Male
Average Salary]])+(E57*ExecutiveBranchEmployeesByOccupationalSeries[[#This Row],[Female
Average Salary]]))/ExecutiveBranchEmployeesByOccupationalSeries[[#This Row],[Total Empl]]</f>
        <v>57279.09604343884</v>
      </c>
      <c r="H57" s="15">
        <v>54205.036144578</v>
      </c>
      <c r="I57" s="15">
        <v>57609.281666451003</v>
      </c>
      <c r="J57" s="11">
        <f>ROUND(ExecutiveBranchEmployeesByOccupationalSeries[[#This Row],[Female
Average Salary]]/ExecutiveBranchEmployeesByOccupationalSeries[[#This Row],[Male
Average Salary]],3)</f>
        <v>1.0629999999999999</v>
      </c>
      <c r="K57" s="16">
        <f>ROUND(ExecutiveBranchEmployeesByOccupationalSeries[[#This Row],[% 
of Total Pop]]*ExecutiveBranchEmployeesByOccupationalSeries[[#This Row],[Female/ Male Salary %]],7)</f>
        <v>4.6595999999999999E-3</v>
      </c>
    </row>
    <row r="58" spans="1:11" ht="15.6" x14ac:dyDescent="0.3">
      <c r="A58" s="6" t="s">
        <v>60</v>
      </c>
      <c r="B58" s="9">
        <f>ExecutiveBranchEmployeesByOccupationalSeries[[#This Row],[Male Employees]]+ExecutiveBranchEmployeesByOccupationalSeries[[#This Row],[Female Employees]]</f>
        <v>1413</v>
      </c>
      <c r="C58" s="13">
        <f>ExecutiveBranchEmployeesByOccupationalSeries[[#This Row],[Total Empl]]/$B$475</f>
        <v>7.2206040165567992E-4</v>
      </c>
      <c r="D58" s="9">
        <v>325</v>
      </c>
      <c r="E58" s="9">
        <v>1088</v>
      </c>
      <c r="F58" s="11">
        <f>ExecutiveBranchEmployeesByOccupationalSeries[[#This Row],[Female Employees]]/ExecutiveBranchEmployeesByOccupationalSeries[[#This Row],[Total Empl]]</f>
        <v>0.76999292285916487</v>
      </c>
      <c r="G58" s="15">
        <f>((ExecutiveBranchEmployeesByOccupationalSeries[[#This Row],[Male Employees]]*ExecutiveBranchEmployeesByOccupationalSeries[[#This Row],[Male
Average Salary]])+(E58*ExecutiveBranchEmployeesByOccupationalSeries[[#This Row],[Female
Average Salary]]))/ExecutiveBranchEmployeesByOccupationalSeries[[#This Row],[Total Empl]]</f>
        <v>47716.858603053319</v>
      </c>
      <c r="H58" s="15">
        <v>48604.792569659003</v>
      </c>
      <c r="I58" s="15">
        <v>47451.620975161</v>
      </c>
      <c r="J58" s="11">
        <f>ROUND(ExecutiveBranchEmployeesByOccupationalSeries[[#This Row],[Female
Average Salary]]/ExecutiveBranchEmployeesByOccupationalSeries[[#This Row],[Male
Average Salary]],3)</f>
        <v>0.97599999999999998</v>
      </c>
      <c r="K58" s="16">
        <f>ROUND(ExecutiveBranchEmployeesByOccupationalSeries[[#This Row],[% 
of Total Pop]]*ExecutiveBranchEmployeesByOccupationalSeries[[#This Row],[Female/ Male Salary %]],7)</f>
        <v>7.0470000000000005E-4</v>
      </c>
    </row>
    <row r="59" spans="1:11" ht="15.6" x14ac:dyDescent="0.3">
      <c r="A59" s="6" t="s">
        <v>61</v>
      </c>
      <c r="B59" s="9">
        <f>ExecutiveBranchEmployeesByOccupationalSeries[[#This Row],[Male Employees]]+ExecutiveBranchEmployeesByOccupationalSeries[[#This Row],[Female Employees]]</f>
        <v>137</v>
      </c>
      <c r="C59" s="13">
        <f>ExecutiveBranchEmployeesByOccupationalSeries[[#This Row],[Total Empl]]/$B$475</f>
        <v>7.0008687209361747E-5</v>
      </c>
      <c r="D59" s="9">
        <v>68</v>
      </c>
      <c r="E59" s="9">
        <v>69</v>
      </c>
      <c r="F59" s="11">
        <f>ExecutiveBranchEmployeesByOccupationalSeries[[#This Row],[Female Employees]]/ExecutiveBranchEmployeesByOccupationalSeries[[#This Row],[Total Empl]]</f>
        <v>0.5036496350364964</v>
      </c>
      <c r="G59" s="15">
        <f>((ExecutiveBranchEmployeesByOccupationalSeries[[#This Row],[Male Employees]]*ExecutiveBranchEmployeesByOccupationalSeries[[#This Row],[Male
Average Salary]])+(E59*ExecutiveBranchEmployeesByOccupationalSeries[[#This Row],[Female
Average Salary]]))/ExecutiveBranchEmployeesByOccupationalSeries[[#This Row],[Total Empl]]</f>
        <v>63440.642335766272</v>
      </c>
      <c r="H59" s="15">
        <v>61512.926470587998</v>
      </c>
      <c r="I59" s="15">
        <v>65340.420289854999</v>
      </c>
      <c r="J59" s="11">
        <f>ROUND(ExecutiveBranchEmployeesByOccupationalSeries[[#This Row],[Female
Average Salary]]/ExecutiveBranchEmployeesByOccupationalSeries[[#This Row],[Male
Average Salary]],3)</f>
        <v>1.0620000000000001</v>
      </c>
      <c r="K59" s="16">
        <f>ROUND(ExecutiveBranchEmployeesByOccupationalSeries[[#This Row],[% 
of Total Pop]]*ExecutiveBranchEmployeesByOccupationalSeries[[#This Row],[Female/ Male Salary %]],7)</f>
        <v>7.4300000000000004E-5</v>
      </c>
    </row>
    <row r="60" spans="1:11" ht="15.6" x14ac:dyDescent="0.3">
      <c r="A60" s="6" t="s">
        <v>62</v>
      </c>
      <c r="B60" s="9">
        <f>ExecutiveBranchEmployeesByOccupationalSeries[[#This Row],[Male Employees]]+ExecutiveBranchEmployeesByOccupationalSeries[[#This Row],[Female Employees]]</f>
        <v>1224</v>
      </c>
      <c r="C60" s="13">
        <f>ExecutiveBranchEmployeesByOccupationalSeries[[#This Row],[Total Empl]]/$B$475</f>
        <v>6.2547907404568448E-4</v>
      </c>
      <c r="D60" s="9">
        <v>841</v>
      </c>
      <c r="E60" s="9">
        <v>383</v>
      </c>
      <c r="F60" s="11">
        <f>ExecutiveBranchEmployeesByOccupationalSeries[[#This Row],[Female Employees]]/ExecutiveBranchEmployeesByOccupationalSeries[[#This Row],[Total Empl]]</f>
        <v>0.31290849673202614</v>
      </c>
      <c r="G60" s="15">
        <f>((ExecutiveBranchEmployeesByOccupationalSeries[[#This Row],[Male Employees]]*ExecutiveBranchEmployeesByOccupationalSeries[[#This Row],[Male
Average Salary]])+(E60*ExecutiveBranchEmployeesByOccupationalSeries[[#This Row],[Female
Average Salary]]))/ExecutiveBranchEmployeesByOccupationalSeries[[#This Row],[Total Empl]]</f>
        <v>62768.232206280663</v>
      </c>
      <c r="H60" s="15">
        <v>62330.244047619002</v>
      </c>
      <c r="I60" s="15">
        <v>63729.976439790997</v>
      </c>
      <c r="J60" s="11">
        <f>ROUND(ExecutiveBranchEmployeesByOccupationalSeries[[#This Row],[Female
Average Salary]]/ExecutiveBranchEmployeesByOccupationalSeries[[#This Row],[Male
Average Salary]],3)</f>
        <v>1.022</v>
      </c>
      <c r="K60" s="16">
        <f>ROUND(ExecutiveBranchEmployeesByOccupationalSeries[[#This Row],[% 
of Total Pop]]*ExecutiveBranchEmployeesByOccupationalSeries[[#This Row],[Female/ Male Salary %]],7)</f>
        <v>6.3920000000000003E-4</v>
      </c>
    </row>
    <row r="61" spans="1:11" ht="15.6" x14ac:dyDescent="0.3">
      <c r="A61" s="6" t="s">
        <v>63</v>
      </c>
      <c r="B61" s="9">
        <f>ExecutiveBranchEmployeesByOccupationalSeries[[#This Row],[Male Employees]]+ExecutiveBranchEmployeesByOccupationalSeries[[#This Row],[Female Employees]]</f>
        <v>16975</v>
      </c>
      <c r="C61" s="13">
        <f>ExecutiveBranchEmployeesByOccupationalSeries[[#This Row],[Total Empl]]/$B$475</f>
        <v>8.6744340538606989E-3</v>
      </c>
      <c r="D61" s="9">
        <v>10446</v>
      </c>
      <c r="E61" s="9">
        <v>6529</v>
      </c>
      <c r="F61" s="11">
        <f>ExecutiveBranchEmployeesByOccupationalSeries[[#This Row],[Female Employees]]/ExecutiveBranchEmployeesByOccupationalSeries[[#This Row],[Total Empl]]</f>
        <v>0.3846244477172312</v>
      </c>
      <c r="G61" s="15">
        <f>((ExecutiveBranchEmployeesByOccupationalSeries[[#This Row],[Male Employees]]*ExecutiveBranchEmployeesByOccupationalSeries[[#This Row],[Male
Average Salary]])+(E61*ExecutiveBranchEmployeesByOccupationalSeries[[#This Row],[Female
Average Salary]]))/ExecutiveBranchEmployeesByOccupationalSeries[[#This Row],[Total Empl]]</f>
        <v>152456.1374899022</v>
      </c>
      <c r="H61" s="15">
        <v>152741.50700038401</v>
      </c>
      <c r="I61" s="15">
        <v>151999.56375633</v>
      </c>
      <c r="J61" s="11">
        <f>ROUND(ExecutiveBranchEmployeesByOccupationalSeries[[#This Row],[Female
Average Salary]]/ExecutiveBranchEmployeesByOccupationalSeries[[#This Row],[Male
Average Salary]],3)</f>
        <v>0.995</v>
      </c>
      <c r="K61" s="16">
        <f>ROUND(ExecutiveBranchEmployeesByOccupationalSeries[[#This Row],[% 
of Total Pop]]*ExecutiveBranchEmployeesByOccupationalSeries[[#This Row],[Female/ Male Salary %]],7)</f>
        <v>8.6310999999999992E-3</v>
      </c>
    </row>
    <row r="62" spans="1:11" ht="15.6" x14ac:dyDescent="0.3">
      <c r="A62" s="6" t="s">
        <v>64</v>
      </c>
      <c r="B62" s="9">
        <f>ExecutiveBranchEmployeesByOccupationalSeries[[#This Row],[Male Employees]]+ExecutiveBranchEmployeesByOccupationalSeries[[#This Row],[Female Employees]]</f>
        <v>8961</v>
      </c>
      <c r="C62" s="13">
        <f>ExecutiveBranchEmployeesByOccupationalSeries[[#This Row],[Total Empl]]/$B$475</f>
        <v>4.5791813582707341E-3</v>
      </c>
      <c r="D62" s="9">
        <v>2487</v>
      </c>
      <c r="E62" s="9">
        <v>6474</v>
      </c>
      <c r="F62" s="11">
        <f>ExecutiveBranchEmployeesByOccupationalSeries[[#This Row],[Female Employees]]/ExecutiveBranchEmployeesByOccupationalSeries[[#This Row],[Total Empl]]</f>
        <v>0.72246401071309008</v>
      </c>
      <c r="G62" s="15">
        <f>((ExecutiveBranchEmployeesByOccupationalSeries[[#This Row],[Male Employees]]*ExecutiveBranchEmployeesByOccupationalSeries[[#This Row],[Male
Average Salary]])+(E62*ExecutiveBranchEmployeesByOccupationalSeries[[#This Row],[Female
Average Salary]]))/ExecutiveBranchEmployeesByOccupationalSeries[[#This Row],[Total Empl]]</f>
        <v>96159.018103399023</v>
      </c>
      <c r="H62" s="15">
        <v>97220.489935588004</v>
      </c>
      <c r="I62" s="15">
        <v>95751.251583990001</v>
      </c>
      <c r="J62" s="11">
        <f>ROUND(ExecutiveBranchEmployeesByOccupationalSeries[[#This Row],[Female
Average Salary]]/ExecutiveBranchEmployeesByOccupationalSeries[[#This Row],[Male
Average Salary]],3)</f>
        <v>0.98499999999999999</v>
      </c>
      <c r="K62" s="16">
        <f>ROUND(ExecutiveBranchEmployeesByOccupationalSeries[[#This Row],[% 
of Total Pop]]*ExecutiveBranchEmployeesByOccupationalSeries[[#This Row],[Female/ Male Salary %]],7)</f>
        <v>4.5104999999999998E-3</v>
      </c>
    </row>
    <row r="63" spans="1:11" ht="15.6" x14ac:dyDescent="0.3">
      <c r="A63" s="6" t="s">
        <v>65</v>
      </c>
      <c r="B63" s="9">
        <f>ExecutiveBranchEmployeesByOccupationalSeries[[#This Row],[Male Employees]]+ExecutiveBranchEmployeesByOccupationalSeries[[#This Row],[Female Employees]]</f>
        <v>2088</v>
      </c>
      <c r="C63" s="13">
        <f>ExecutiveBranchEmployeesByOccupationalSeries[[#This Row],[Total Empl]]/$B$475</f>
        <v>1.0669937145485206E-3</v>
      </c>
      <c r="D63" s="9">
        <v>926</v>
      </c>
      <c r="E63" s="9">
        <v>1162</v>
      </c>
      <c r="F63" s="11">
        <f>ExecutiveBranchEmployeesByOccupationalSeries[[#This Row],[Female Employees]]/ExecutiveBranchEmployeesByOccupationalSeries[[#This Row],[Total Empl]]</f>
        <v>0.55651340996168586</v>
      </c>
      <c r="G63" s="15">
        <f>((ExecutiveBranchEmployeesByOccupationalSeries[[#This Row],[Male Employees]]*ExecutiveBranchEmployeesByOccupationalSeries[[#This Row],[Male
Average Salary]])+(E63*ExecutiveBranchEmployeesByOccupationalSeries[[#This Row],[Female
Average Salary]]))/ExecutiveBranchEmployeesByOccupationalSeries[[#This Row],[Total Empl]]</f>
        <v>85548.168103448639</v>
      </c>
      <c r="H63" s="15">
        <v>91280.890928726003</v>
      </c>
      <c r="I63" s="15">
        <v>80979.750430293003</v>
      </c>
      <c r="J63" s="11">
        <f>ROUND(ExecutiveBranchEmployeesByOccupationalSeries[[#This Row],[Female
Average Salary]]/ExecutiveBranchEmployeesByOccupationalSeries[[#This Row],[Male
Average Salary]],3)</f>
        <v>0.88700000000000001</v>
      </c>
      <c r="K63" s="16">
        <f>ROUND(ExecutiveBranchEmployeesByOccupationalSeries[[#This Row],[% 
of Total Pop]]*ExecutiveBranchEmployeesByOccupationalSeries[[#This Row],[Female/ Male Salary %]],7)</f>
        <v>9.4640000000000002E-4</v>
      </c>
    </row>
    <row r="64" spans="1:11" ht="15.6" x14ac:dyDescent="0.3">
      <c r="A64" s="6" t="s">
        <v>66</v>
      </c>
      <c r="B64" s="9">
        <f>ExecutiveBranchEmployeesByOccupationalSeries[[#This Row],[Male Employees]]+ExecutiveBranchEmployeesByOccupationalSeries[[#This Row],[Female Employees]]</f>
        <v>82868</v>
      </c>
      <c r="C64" s="13">
        <f>ExecutiveBranchEmployeesByOccupationalSeries[[#This Row],[Total Empl]]/$B$475</f>
        <v>4.2346568552302108E-2</v>
      </c>
      <c r="D64" s="9">
        <v>34542</v>
      </c>
      <c r="E64" s="9">
        <v>48326</v>
      </c>
      <c r="F64" s="11">
        <f>ExecutiveBranchEmployeesByOccupationalSeries[[#This Row],[Female Employees]]/ExecutiveBranchEmployeesByOccupationalSeries[[#This Row],[Total Empl]]</f>
        <v>0.5831684124149249</v>
      </c>
      <c r="G64" s="15">
        <f>((ExecutiveBranchEmployeesByOccupationalSeries[[#This Row],[Male Employees]]*ExecutiveBranchEmployeesByOccupationalSeries[[#This Row],[Male
Average Salary]])+(E64*ExecutiveBranchEmployeesByOccupationalSeries[[#This Row],[Female
Average Salary]]))/ExecutiveBranchEmployeesByOccupationalSeries[[#This Row],[Total Empl]]</f>
        <v>114671.33863033437</v>
      </c>
      <c r="H64" s="15">
        <v>117225.454168959</v>
      </c>
      <c r="I64" s="15">
        <v>112845.732146554</v>
      </c>
      <c r="J64" s="11">
        <f>ROUND(ExecutiveBranchEmployeesByOccupationalSeries[[#This Row],[Female
Average Salary]]/ExecutiveBranchEmployeesByOccupationalSeries[[#This Row],[Male
Average Salary]],3)</f>
        <v>0.96299999999999997</v>
      </c>
      <c r="K64" s="16">
        <f>ROUND(ExecutiveBranchEmployeesByOccupationalSeries[[#This Row],[% 
of Total Pop]]*ExecutiveBranchEmployeesByOccupationalSeries[[#This Row],[Female/ Male Salary %]],7)</f>
        <v>4.0779700000000002E-2</v>
      </c>
    </row>
    <row r="65" spans="1:11" ht="15.6" x14ac:dyDescent="0.3">
      <c r="A65" s="6" t="s">
        <v>67</v>
      </c>
      <c r="B65" s="9">
        <f>ExecutiveBranchEmployeesByOccupationalSeries[[#This Row],[Male Employees]]+ExecutiveBranchEmployeesByOccupationalSeries[[#This Row],[Female Employees]]</f>
        <v>4213</v>
      </c>
      <c r="C65" s="13">
        <f>ExecutiveBranchEmployeesByOccupationalSeries[[#This Row],[Total Empl]]/$B$475</f>
        <v>2.1528948847667228E-3</v>
      </c>
      <c r="D65" s="9">
        <v>868</v>
      </c>
      <c r="E65" s="9">
        <v>3345</v>
      </c>
      <c r="F65" s="11">
        <f>ExecutiveBranchEmployeesByOccupationalSeries[[#This Row],[Female Employees]]/ExecutiveBranchEmployeesByOccupationalSeries[[#This Row],[Total Empl]]</f>
        <v>0.79397104201281743</v>
      </c>
      <c r="G65" s="15">
        <f>((ExecutiveBranchEmployeesByOccupationalSeries[[#This Row],[Male Employees]]*ExecutiveBranchEmployeesByOccupationalSeries[[#This Row],[Male
Average Salary]])+(E65*ExecutiveBranchEmployeesByOccupationalSeries[[#This Row],[Female
Average Salary]]))/ExecutiveBranchEmployeesByOccupationalSeries[[#This Row],[Total Empl]]</f>
        <v>56973.262510689638</v>
      </c>
      <c r="H65" s="15">
        <v>56735.509216589999</v>
      </c>
      <c r="I65" s="15">
        <v>57034.957535884998</v>
      </c>
      <c r="J65" s="11">
        <f>ROUND(ExecutiveBranchEmployeesByOccupationalSeries[[#This Row],[Female
Average Salary]]/ExecutiveBranchEmployeesByOccupationalSeries[[#This Row],[Male
Average Salary]],3)</f>
        <v>1.0049999999999999</v>
      </c>
      <c r="K65" s="16">
        <f>ROUND(ExecutiveBranchEmployeesByOccupationalSeries[[#This Row],[% 
of Total Pop]]*ExecutiveBranchEmployeesByOccupationalSeries[[#This Row],[Female/ Male Salary %]],7)</f>
        <v>2.1637000000000002E-3</v>
      </c>
    </row>
    <row r="66" spans="1:11" ht="15.6" x14ac:dyDescent="0.3">
      <c r="A66" s="6" t="s">
        <v>68</v>
      </c>
      <c r="B66" s="9">
        <f>ExecutiveBranchEmployeesByOccupationalSeries[[#This Row],[Male Employees]]+ExecutiveBranchEmployeesByOccupationalSeries[[#This Row],[Female Employees]]</f>
        <v>21949</v>
      </c>
      <c r="C66" s="13">
        <f>ExecutiveBranchEmployeesByOccupationalSeries[[#This Row],[Total Empl]]/$B$475</f>
        <v>1.1216209310644387E-2</v>
      </c>
      <c r="D66" s="9">
        <v>15332</v>
      </c>
      <c r="E66" s="9">
        <v>6617</v>
      </c>
      <c r="F66" s="11">
        <f>ExecutiveBranchEmployeesByOccupationalSeries[[#This Row],[Female Employees]]/ExecutiveBranchEmployeesByOccupationalSeries[[#This Row],[Total Empl]]</f>
        <v>0.3014715932388719</v>
      </c>
      <c r="G66" s="15">
        <f>((ExecutiveBranchEmployeesByOccupationalSeries[[#This Row],[Male Employees]]*ExecutiveBranchEmployeesByOccupationalSeries[[#This Row],[Male
Average Salary]])+(E66*ExecutiveBranchEmployeesByOccupationalSeries[[#This Row],[Female
Average Salary]]))/ExecutiveBranchEmployeesByOccupationalSeries[[#This Row],[Total Empl]]</f>
        <v>103991.06734132498</v>
      </c>
      <c r="H66" s="15">
        <v>105962.27348643</v>
      </c>
      <c r="I66" s="15">
        <v>99423.660266102001</v>
      </c>
      <c r="J66" s="11">
        <f>ROUND(ExecutiveBranchEmployeesByOccupationalSeries[[#This Row],[Female
Average Salary]]/ExecutiveBranchEmployeesByOccupationalSeries[[#This Row],[Male
Average Salary]],3)</f>
        <v>0.93799999999999994</v>
      </c>
      <c r="K66" s="16">
        <f>ROUND(ExecutiveBranchEmployeesByOccupationalSeries[[#This Row],[% 
of Total Pop]]*ExecutiveBranchEmployeesByOccupationalSeries[[#This Row],[Female/ Male Salary %]],7)</f>
        <v>1.05208E-2</v>
      </c>
    </row>
    <row r="67" spans="1:11" ht="15.6" x14ac:dyDescent="0.3">
      <c r="A67" s="6" t="s">
        <v>69</v>
      </c>
      <c r="B67" s="9">
        <f>ExecutiveBranchEmployeesByOccupationalSeries[[#This Row],[Male Employees]]+ExecutiveBranchEmployeesByOccupationalSeries[[#This Row],[Female Employees]]</f>
        <v>161</v>
      </c>
      <c r="C67" s="13">
        <f>ExecutiveBranchEmployeesByOccupationalSeries[[#This Row],[Total Empl]]/$B$475</f>
        <v>8.2272982778884966E-5</v>
      </c>
      <c r="D67" s="9">
        <v>95</v>
      </c>
      <c r="E67" s="9">
        <v>66</v>
      </c>
      <c r="F67" s="11">
        <f>ExecutiveBranchEmployeesByOccupationalSeries[[#This Row],[Female Employees]]/ExecutiveBranchEmployeesByOccupationalSeries[[#This Row],[Total Empl]]</f>
        <v>0.40993788819875776</v>
      </c>
      <c r="G67" s="15">
        <f>((ExecutiveBranchEmployeesByOccupationalSeries[[#This Row],[Male Employees]]*ExecutiveBranchEmployeesByOccupationalSeries[[#This Row],[Male
Average Salary]])+(E67*ExecutiveBranchEmployeesByOccupationalSeries[[#This Row],[Female
Average Salary]]))/ExecutiveBranchEmployeesByOccupationalSeries[[#This Row],[Total Empl]]</f>
        <v>46616.071702397792</v>
      </c>
      <c r="H67" s="15">
        <v>46340.172043011</v>
      </c>
      <c r="I67" s="15">
        <v>47013.2</v>
      </c>
      <c r="J67" s="11">
        <f>ROUND(ExecutiveBranchEmployeesByOccupationalSeries[[#This Row],[Female
Average Salary]]/ExecutiveBranchEmployeesByOccupationalSeries[[#This Row],[Male
Average Salary]],3)</f>
        <v>1.0149999999999999</v>
      </c>
      <c r="K67" s="16">
        <f>ROUND(ExecutiveBranchEmployeesByOccupationalSeries[[#This Row],[% 
of Total Pop]]*ExecutiveBranchEmployeesByOccupationalSeries[[#This Row],[Female/ Male Salary %]],7)</f>
        <v>8.3499999999999997E-5</v>
      </c>
    </row>
    <row r="68" spans="1:11" ht="15.6" x14ac:dyDescent="0.3">
      <c r="A68" s="6" t="s">
        <v>70</v>
      </c>
      <c r="B68" s="9">
        <f>ExecutiveBranchEmployeesByOccupationalSeries[[#This Row],[Male Employees]]+ExecutiveBranchEmployeesByOccupationalSeries[[#This Row],[Female Employees]]</f>
        <v>107</v>
      </c>
      <c r="C68" s="13">
        <f>ExecutiveBranchEmployeesByOccupationalSeries[[#This Row],[Total Empl]]/$B$475</f>
        <v>5.4678317747457713E-5</v>
      </c>
      <c r="D68" s="9">
        <v>14</v>
      </c>
      <c r="E68" s="9">
        <v>93</v>
      </c>
      <c r="F68" s="11">
        <f>ExecutiveBranchEmployeesByOccupationalSeries[[#This Row],[Female Employees]]/ExecutiveBranchEmployeesByOccupationalSeries[[#This Row],[Total Empl]]</f>
        <v>0.86915887850467288</v>
      </c>
      <c r="G68" s="15">
        <f>((ExecutiveBranchEmployeesByOccupationalSeries[[#This Row],[Male Employees]]*ExecutiveBranchEmployeesByOccupationalSeries[[#This Row],[Male
Average Salary]])+(E68*ExecutiveBranchEmployeesByOccupationalSeries[[#This Row],[Female
Average Salary]]))/ExecutiveBranchEmployeesByOccupationalSeries[[#This Row],[Total Empl]]</f>
        <v>41268.140186916149</v>
      </c>
      <c r="H68" s="15">
        <v>41113.5</v>
      </c>
      <c r="I68" s="15">
        <v>41291.419354839003</v>
      </c>
      <c r="J68" s="11">
        <f>ROUND(ExecutiveBranchEmployeesByOccupationalSeries[[#This Row],[Female
Average Salary]]/ExecutiveBranchEmployeesByOccupationalSeries[[#This Row],[Male
Average Salary]],3)</f>
        <v>1.004</v>
      </c>
      <c r="K68" s="16">
        <f>ROUND(ExecutiveBranchEmployeesByOccupationalSeries[[#This Row],[% 
of Total Pop]]*ExecutiveBranchEmployeesByOccupationalSeries[[#This Row],[Female/ Male Salary %]],7)</f>
        <v>5.49E-5</v>
      </c>
    </row>
    <row r="69" spans="1:11" ht="15.6" x14ac:dyDescent="0.3">
      <c r="A69" s="6" t="s">
        <v>71</v>
      </c>
      <c r="B69" s="9">
        <f>ExecutiveBranchEmployeesByOccupationalSeries[[#This Row],[Male Employees]]+ExecutiveBranchEmployeesByOccupationalSeries[[#This Row],[Female Employees]]</f>
        <v>1088</v>
      </c>
      <c r="C69" s="13">
        <f>ExecutiveBranchEmployeesByOccupationalSeries[[#This Row],[Total Empl]]/$B$475</f>
        <v>5.5598139915171959E-4</v>
      </c>
      <c r="D69" s="9">
        <v>435</v>
      </c>
      <c r="E69" s="9">
        <v>653</v>
      </c>
      <c r="F69" s="11">
        <f>ExecutiveBranchEmployeesByOccupationalSeries[[#This Row],[Female Employees]]/ExecutiveBranchEmployeesByOccupationalSeries[[#This Row],[Total Empl]]</f>
        <v>0.6001838235294118</v>
      </c>
      <c r="G69" s="15">
        <f>((ExecutiveBranchEmployeesByOccupationalSeries[[#This Row],[Male Employees]]*ExecutiveBranchEmployeesByOccupationalSeries[[#This Row],[Male
Average Salary]])+(E69*ExecutiveBranchEmployeesByOccupationalSeries[[#This Row],[Female
Average Salary]]))/ExecutiveBranchEmployeesByOccupationalSeries[[#This Row],[Total Empl]]</f>
        <v>111262.38270677319</v>
      </c>
      <c r="H69" s="15">
        <v>109157.767816092</v>
      </c>
      <c r="I69" s="15">
        <v>112664.38496932499</v>
      </c>
      <c r="J69" s="11">
        <f>ROUND(ExecutiveBranchEmployeesByOccupationalSeries[[#This Row],[Female
Average Salary]]/ExecutiveBranchEmployeesByOccupationalSeries[[#This Row],[Male
Average Salary]],3)</f>
        <v>1.032</v>
      </c>
      <c r="K69" s="16">
        <f>ROUND(ExecutiveBranchEmployeesByOccupationalSeries[[#This Row],[% 
of Total Pop]]*ExecutiveBranchEmployeesByOccupationalSeries[[#This Row],[Female/ Male Salary %]],7)</f>
        <v>5.7379999999999996E-4</v>
      </c>
    </row>
    <row r="70" spans="1:11" ht="15.6" x14ac:dyDescent="0.3">
      <c r="A70" s="6" t="s">
        <v>72</v>
      </c>
      <c r="B70" s="9">
        <f>ExecutiveBranchEmployeesByOccupationalSeries[[#This Row],[Male Employees]]+ExecutiveBranchEmployeesByOccupationalSeries[[#This Row],[Female Employees]]</f>
        <v>127</v>
      </c>
      <c r="C70" s="13">
        <f>ExecutiveBranchEmployeesByOccupationalSeries[[#This Row],[Total Empl]]/$B$475</f>
        <v>6.4898564055393729E-5</v>
      </c>
      <c r="D70" s="9">
        <v>30</v>
      </c>
      <c r="E70" s="9">
        <v>97</v>
      </c>
      <c r="F70" s="11">
        <f>ExecutiveBranchEmployeesByOccupationalSeries[[#This Row],[Female Employees]]/ExecutiveBranchEmployeesByOccupationalSeries[[#This Row],[Total Empl]]</f>
        <v>0.76377952755905509</v>
      </c>
      <c r="G70" s="15">
        <f>((ExecutiveBranchEmployeesByOccupationalSeries[[#This Row],[Male Employees]]*ExecutiveBranchEmployeesByOccupationalSeries[[#This Row],[Male
Average Salary]])+(E70*ExecutiveBranchEmployeesByOccupationalSeries[[#This Row],[Female
Average Salary]]))/ExecutiveBranchEmployeesByOccupationalSeries[[#This Row],[Total Empl]]</f>
        <v>57052.125984252198</v>
      </c>
      <c r="H70" s="15">
        <v>54494.9</v>
      </c>
      <c r="I70" s="15">
        <v>57843.020618556999</v>
      </c>
      <c r="J70" s="11">
        <f>ROUND(ExecutiveBranchEmployeesByOccupationalSeries[[#This Row],[Female
Average Salary]]/ExecutiveBranchEmployeesByOccupationalSeries[[#This Row],[Male
Average Salary]],3)</f>
        <v>1.0609999999999999</v>
      </c>
      <c r="K70" s="16">
        <f>ROUND(ExecutiveBranchEmployeesByOccupationalSeries[[#This Row],[% 
of Total Pop]]*ExecutiveBranchEmployeesByOccupationalSeries[[#This Row],[Female/ Male Salary %]],7)</f>
        <v>6.8899999999999994E-5</v>
      </c>
    </row>
    <row r="71" spans="1:11" ht="15.6" x14ac:dyDescent="0.3">
      <c r="A71" s="6" t="s">
        <v>73</v>
      </c>
      <c r="B71" s="9">
        <f>ExecutiveBranchEmployeesByOccupationalSeries[[#This Row],[Male Employees]]+ExecutiveBranchEmployeesByOccupationalSeries[[#This Row],[Female Employees]]</f>
        <v>400</v>
      </c>
      <c r="C71" s="13">
        <f>ExecutiveBranchEmployeesByOccupationalSeries[[#This Row],[Total Empl]]/$B$475</f>
        <v>2.0440492615872042E-4</v>
      </c>
      <c r="D71" s="9">
        <v>169</v>
      </c>
      <c r="E71" s="9">
        <v>231</v>
      </c>
      <c r="F71" s="11">
        <f>ExecutiveBranchEmployeesByOccupationalSeries[[#This Row],[Female Employees]]/ExecutiveBranchEmployeesByOccupationalSeries[[#This Row],[Total Empl]]</f>
        <v>0.57750000000000001</v>
      </c>
      <c r="G71" s="15">
        <f>((ExecutiveBranchEmployeesByOccupationalSeries[[#This Row],[Male Employees]]*ExecutiveBranchEmployeesByOccupationalSeries[[#This Row],[Male
Average Salary]])+(E71*ExecutiveBranchEmployeesByOccupationalSeries[[#This Row],[Female
Average Salary]]))/ExecutiveBranchEmployeesByOccupationalSeries[[#This Row],[Total Empl]]</f>
        <v>39832.244433865795</v>
      </c>
      <c r="H71" s="15">
        <v>40145.150602410002</v>
      </c>
      <c r="I71" s="15">
        <v>39603.321739129999</v>
      </c>
      <c r="J71" s="11">
        <f>ROUND(ExecutiveBranchEmployeesByOccupationalSeries[[#This Row],[Female
Average Salary]]/ExecutiveBranchEmployeesByOccupationalSeries[[#This Row],[Male
Average Salary]],3)</f>
        <v>0.98699999999999999</v>
      </c>
      <c r="K71" s="16">
        <f>ROUND(ExecutiveBranchEmployeesByOccupationalSeries[[#This Row],[% 
of Total Pop]]*ExecutiveBranchEmployeesByOccupationalSeries[[#This Row],[Female/ Male Salary %]],7)</f>
        <v>2.017E-4</v>
      </c>
    </row>
    <row r="72" spans="1:11" ht="15.6" x14ac:dyDescent="0.3">
      <c r="A72" s="6" t="s">
        <v>74</v>
      </c>
      <c r="B72" s="9">
        <f>ExecutiveBranchEmployeesByOccupationalSeries[[#This Row],[Male Employees]]+ExecutiveBranchEmployeesByOccupationalSeries[[#This Row],[Female Employees]]</f>
        <v>4540</v>
      </c>
      <c r="C72" s="13">
        <f>ExecutiveBranchEmployeesByOccupationalSeries[[#This Row],[Total Empl]]/$B$475</f>
        <v>2.3199959119014767E-3</v>
      </c>
      <c r="D72" s="9">
        <v>4019</v>
      </c>
      <c r="E72" s="9">
        <v>521</v>
      </c>
      <c r="F72" s="11">
        <f>ExecutiveBranchEmployeesByOccupationalSeries[[#This Row],[Female Employees]]/ExecutiveBranchEmployeesByOccupationalSeries[[#This Row],[Total Empl]]</f>
        <v>0.11475770925110132</v>
      </c>
      <c r="G72" s="15">
        <f>((ExecutiveBranchEmployeesByOccupationalSeries[[#This Row],[Male Employees]]*ExecutiveBranchEmployeesByOccupationalSeries[[#This Row],[Male
Average Salary]])+(E72*ExecutiveBranchEmployeesByOccupationalSeries[[#This Row],[Female
Average Salary]]))/ExecutiveBranchEmployeesByOccupationalSeries[[#This Row],[Total Empl]]</f>
        <v>106031.37390622192</v>
      </c>
      <c r="H72" s="15">
        <v>106154.383561644</v>
      </c>
      <c r="I72" s="15">
        <v>105082.47600767799</v>
      </c>
      <c r="J72" s="11">
        <f>ROUND(ExecutiveBranchEmployeesByOccupationalSeries[[#This Row],[Female
Average Salary]]/ExecutiveBranchEmployeesByOccupationalSeries[[#This Row],[Male
Average Salary]],3)</f>
        <v>0.99</v>
      </c>
      <c r="K72" s="16">
        <f>ROUND(ExecutiveBranchEmployeesByOccupationalSeries[[#This Row],[% 
of Total Pop]]*ExecutiveBranchEmployeesByOccupationalSeries[[#This Row],[Female/ Male Salary %]],7)</f>
        <v>2.2967999999999999E-3</v>
      </c>
    </row>
    <row r="73" spans="1:11" ht="15.6" x14ac:dyDescent="0.3">
      <c r="A73" s="6" t="s">
        <v>75</v>
      </c>
      <c r="B73" s="9">
        <f>ExecutiveBranchEmployeesByOccupationalSeries[[#This Row],[Male Employees]]+ExecutiveBranchEmployeesByOccupationalSeries[[#This Row],[Female Employees]]</f>
        <v>321</v>
      </c>
      <c r="C73" s="13">
        <f>ExecutiveBranchEmployeesByOccupationalSeries[[#This Row],[Total Empl]]/$B$475</f>
        <v>1.6403495324237313E-4</v>
      </c>
      <c r="D73" s="9">
        <v>159</v>
      </c>
      <c r="E73" s="9">
        <v>162</v>
      </c>
      <c r="F73" s="11">
        <f>ExecutiveBranchEmployeesByOccupationalSeries[[#This Row],[Female Employees]]/ExecutiveBranchEmployeesByOccupationalSeries[[#This Row],[Total Empl]]</f>
        <v>0.50467289719626163</v>
      </c>
      <c r="G73" s="15">
        <f>((ExecutiveBranchEmployeesByOccupationalSeries[[#This Row],[Male Employees]]*ExecutiveBranchEmployeesByOccupationalSeries[[#This Row],[Male
Average Salary]])+(E73*ExecutiveBranchEmployeesByOccupationalSeries[[#This Row],[Female
Average Salary]]))/ExecutiveBranchEmployeesByOccupationalSeries[[#This Row],[Total Empl]]</f>
        <v>61745.193166134246</v>
      </c>
      <c r="H73" s="15">
        <v>61007.006329114003</v>
      </c>
      <c r="I73" s="15">
        <v>62469.709876542998</v>
      </c>
      <c r="J73" s="11">
        <f>ROUND(ExecutiveBranchEmployeesByOccupationalSeries[[#This Row],[Female
Average Salary]]/ExecutiveBranchEmployeesByOccupationalSeries[[#This Row],[Male
Average Salary]],3)</f>
        <v>1.024</v>
      </c>
      <c r="K73" s="16">
        <f>ROUND(ExecutiveBranchEmployeesByOccupationalSeries[[#This Row],[% 
of Total Pop]]*ExecutiveBranchEmployeesByOccupationalSeries[[#This Row],[Female/ Male Salary %]],7)</f>
        <v>1.6799999999999999E-4</v>
      </c>
    </row>
    <row r="74" spans="1:11" ht="15.6" x14ac:dyDescent="0.3">
      <c r="A74" s="6" t="s">
        <v>76</v>
      </c>
      <c r="B74" s="9">
        <f>ExecutiveBranchEmployeesByOccupationalSeries[[#This Row],[Male Employees]]+ExecutiveBranchEmployeesByOccupationalSeries[[#This Row],[Female Employees]]</f>
        <v>322</v>
      </c>
      <c r="C74" s="13">
        <f>ExecutiveBranchEmployeesByOccupationalSeries[[#This Row],[Total Empl]]/$B$475</f>
        <v>1.6454596555776993E-4</v>
      </c>
      <c r="D74" s="9">
        <v>106</v>
      </c>
      <c r="E74" s="9">
        <v>216</v>
      </c>
      <c r="F74" s="11">
        <f>ExecutiveBranchEmployeesByOccupationalSeries[[#This Row],[Female Employees]]/ExecutiveBranchEmployeesByOccupationalSeries[[#This Row],[Total Empl]]</f>
        <v>0.67080745341614911</v>
      </c>
      <c r="G74" s="15">
        <f>((ExecutiveBranchEmployeesByOccupationalSeries[[#This Row],[Male Employees]]*ExecutiveBranchEmployeesByOccupationalSeries[[#This Row],[Male
Average Salary]])+(E74*ExecutiveBranchEmployeesByOccupationalSeries[[#This Row],[Female
Average Salary]]))/ExecutiveBranchEmployeesByOccupationalSeries[[#This Row],[Total Empl]]</f>
        <v>43350.86712407905</v>
      </c>
      <c r="H74" s="15">
        <v>43712.877358491001</v>
      </c>
      <c r="I74" s="15">
        <v>43173.213953487997</v>
      </c>
      <c r="J74" s="11">
        <f>ROUND(ExecutiveBranchEmployeesByOccupationalSeries[[#This Row],[Female
Average Salary]]/ExecutiveBranchEmployeesByOccupationalSeries[[#This Row],[Male
Average Salary]],3)</f>
        <v>0.98799999999999999</v>
      </c>
      <c r="K74" s="16">
        <f>ROUND(ExecutiveBranchEmployeesByOccupationalSeries[[#This Row],[% 
of Total Pop]]*ExecutiveBranchEmployeesByOccupationalSeries[[#This Row],[Female/ Male Salary %]],7)</f>
        <v>1.6259999999999999E-4</v>
      </c>
    </row>
    <row r="75" spans="1:11" ht="15.6" x14ac:dyDescent="0.3">
      <c r="A75" s="6" t="s">
        <v>77</v>
      </c>
      <c r="B75" s="9">
        <f>ExecutiveBranchEmployeesByOccupationalSeries[[#This Row],[Male Employees]]+ExecutiveBranchEmployeesByOccupationalSeries[[#This Row],[Female Employees]]</f>
        <v>21091</v>
      </c>
      <c r="C75" s="13">
        <f>ExecutiveBranchEmployeesByOccupationalSeries[[#This Row],[Total Empl]]/$B$475</f>
        <v>1.0777760744033931E-2</v>
      </c>
      <c r="D75" s="9">
        <v>11400</v>
      </c>
      <c r="E75" s="9">
        <v>9691</v>
      </c>
      <c r="F75" s="11">
        <f>ExecutiveBranchEmployeesByOccupationalSeries[[#This Row],[Female Employees]]/ExecutiveBranchEmployeesByOccupationalSeries[[#This Row],[Total Empl]]</f>
        <v>0.459485088426343</v>
      </c>
      <c r="G75" s="15">
        <f>((ExecutiveBranchEmployeesByOccupationalSeries[[#This Row],[Male Employees]]*ExecutiveBranchEmployeesByOccupationalSeries[[#This Row],[Male
Average Salary]])+(E75*ExecutiveBranchEmployeesByOccupationalSeries[[#This Row],[Female
Average Salary]]))/ExecutiveBranchEmployeesByOccupationalSeries[[#This Row],[Total Empl]]</f>
        <v>102165.48153206284</v>
      </c>
      <c r="H75" s="15">
        <v>102534.009651663</v>
      </c>
      <c r="I75" s="15">
        <v>101731.96377709</v>
      </c>
      <c r="J75" s="11">
        <f>ROUND(ExecutiveBranchEmployeesByOccupationalSeries[[#This Row],[Female
Average Salary]]/ExecutiveBranchEmployeesByOccupationalSeries[[#This Row],[Male
Average Salary]],3)</f>
        <v>0.99199999999999999</v>
      </c>
      <c r="K75" s="16">
        <f>ROUND(ExecutiveBranchEmployeesByOccupationalSeries[[#This Row],[% 
of Total Pop]]*ExecutiveBranchEmployeesByOccupationalSeries[[#This Row],[Female/ Male Salary %]],7)</f>
        <v>1.06915E-2</v>
      </c>
    </row>
    <row r="76" spans="1:11" ht="15.6" x14ac:dyDescent="0.3">
      <c r="A76" s="6" t="s">
        <v>78</v>
      </c>
      <c r="B76" s="9">
        <f>ExecutiveBranchEmployeesByOccupationalSeries[[#This Row],[Male Employees]]+ExecutiveBranchEmployeesByOccupationalSeries[[#This Row],[Female Employees]]</f>
        <v>1690</v>
      </c>
      <c r="C76" s="13">
        <f>ExecutiveBranchEmployeesByOccupationalSeries[[#This Row],[Total Empl]]/$B$475</f>
        <v>8.6361081302059378E-4</v>
      </c>
      <c r="D76" s="9">
        <v>775</v>
      </c>
      <c r="E76" s="9">
        <v>915</v>
      </c>
      <c r="F76" s="11">
        <f>ExecutiveBranchEmployeesByOccupationalSeries[[#This Row],[Female Employees]]/ExecutiveBranchEmployeesByOccupationalSeries[[#This Row],[Total Empl]]</f>
        <v>0.54142011834319526</v>
      </c>
      <c r="G76" s="15">
        <f>((ExecutiveBranchEmployeesByOccupationalSeries[[#This Row],[Male Employees]]*ExecutiveBranchEmployeesByOccupationalSeries[[#This Row],[Male
Average Salary]])+(E76*ExecutiveBranchEmployeesByOccupationalSeries[[#This Row],[Female
Average Salary]]))/ExecutiveBranchEmployeesByOccupationalSeries[[#This Row],[Total Empl]]</f>
        <v>122058.20876412409</v>
      </c>
      <c r="H76" s="15">
        <v>126161.811369509</v>
      </c>
      <c r="I76" s="15">
        <v>118582.479781421</v>
      </c>
      <c r="J76" s="11">
        <f>ROUND(ExecutiveBranchEmployeesByOccupationalSeries[[#This Row],[Female
Average Salary]]/ExecutiveBranchEmployeesByOccupationalSeries[[#This Row],[Male
Average Salary]],3)</f>
        <v>0.94</v>
      </c>
      <c r="K76" s="16">
        <f>ROUND(ExecutiveBranchEmployeesByOccupationalSeries[[#This Row],[% 
of Total Pop]]*ExecutiveBranchEmployeesByOccupationalSeries[[#This Row],[Female/ Male Salary %]],7)</f>
        <v>8.118E-4</v>
      </c>
    </row>
    <row r="77" spans="1:11" ht="15.6" x14ac:dyDescent="0.3">
      <c r="A77" s="6" t="s">
        <v>79</v>
      </c>
      <c r="B77" s="9">
        <f>ExecutiveBranchEmployeesByOccupationalSeries[[#This Row],[Male Employees]]+ExecutiveBranchEmployeesByOccupationalSeries[[#This Row],[Female Employees]]</f>
        <v>2475</v>
      </c>
      <c r="C77" s="13">
        <f>ExecutiveBranchEmployeesByOccupationalSeries[[#This Row],[Total Empl]]/$B$475</f>
        <v>1.2647554806070826E-3</v>
      </c>
      <c r="D77" s="9">
        <v>1312</v>
      </c>
      <c r="E77" s="9">
        <v>1163</v>
      </c>
      <c r="F77" s="11">
        <f>ExecutiveBranchEmployeesByOccupationalSeries[[#This Row],[Female Employees]]/ExecutiveBranchEmployeesByOccupationalSeries[[#This Row],[Total Empl]]</f>
        <v>0.46989898989898987</v>
      </c>
      <c r="G77" s="15">
        <f>((ExecutiveBranchEmployeesByOccupationalSeries[[#This Row],[Male Employees]]*ExecutiveBranchEmployeesByOccupationalSeries[[#This Row],[Male
Average Salary]])+(E77*ExecutiveBranchEmployeesByOccupationalSeries[[#This Row],[Female
Average Salary]]))/ExecutiveBranchEmployeesByOccupationalSeries[[#This Row],[Total Empl]]</f>
        <v>60701.036707841376</v>
      </c>
      <c r="H77" s="15">
        <v>60598.425954197999</v>
      </c>
      <c r="I77" s="15">
        <v>60816.793637144998</v>
      </c>
      <c r="J77" s="11">
        <f>ROUND(ExecutiveBranchEmployeesByOccupationalSeries[[#This Row],[Female
Average Salary]]/ExecutiveBranchEmployeesByOccupationalSeries[[#This Row],[Male
Average Salary]],3)</f>
        <v>1.004</v>
      </c>
      <c r="K77" s="16">
        <f>ROUND(ExecutiveBranchEmployeesByOccupationalSeries[[#This Row],[% 
of Total Pop]]*ExecutiveBranchEmployeesByOccupationalSeries[[#This Row],[Female/ Male Salary %]],7)</f>
        <v>1.2698E-3</v>
      </c>
    </row>
    <row r="78" spans="1:11" ht="15.6" x14ac:dyDescent="0.3">
      <c r="A78" s="6" t="s">
        <v>80</v>
      </c>
      <c r="B78" s="9">
        <f>ExecutiveBranchEmployeesByOccupationalSeries[[#This Row],[Male Employees]]+ExecutiveBranchEmployeesByOccupationalSeries[[#This Row],[Female Employees]]</f>
        <v>494</v>
      </c>
      <c r="C78" s="13">
        <f>ExecutiveBranchEmployeesByOccupationalSeries[[#This Row],[Total Empl]]/$B$475</f>
        <v>2.5244008380601973E-4</v>
      </c>
      <c r="D78" s="9">
        <v>225</v>
      </c>
      <c r="E78" s="9">
        <v>269</v>
      </c>
      <c r="F78" s="11">
        <f>ExecutiveBranchEmployeesByOccupationalSeries[[#This Row],[Female Employees]]/ExecutiveBranchEmployeesByOccupationalSeries[[#This Row],[Total Empl]]</f>
        <v>0.54453441295546556</v>
      </c>
      <c r="G78" s="15">
        <f>((ExecutiveBranchEmployeesByOccupationalSeries[[#This Row],[Male Employees]]*ExecutiveBranchEmployeesByOccupationalSeries[[#This Row],[Male
Average Salary]])+(E78*ExecutiveBranchEmployeesByOccupationalSeries[[#This Row],[Female
Average Salary]]))/ExecutiveBranchEmployeesByOccupationalSeries[[#This Row],[Total Empl]]</f>
        <v>159587.86667623409</v>
      </c>
      <c r="H78" s="15">
        <v>162394.70666666701</v>
      </c>
      <c r="I78" s="15">
        <v>157240.13805970101</v>
      </c>
      <c r="J78" s="11">
        <f>ROUND(ExecutiveBranchEmployeesByOccupationalSeries[[#This Row],[Female
Average Salary]]/ExecutiveBranchEmployeesByOccupationalSeries[[#This Row],[Male
Average Salary]],3)</f>
        <v>0.96799999999999997</v>
      </c>
      <c r="K78" s="16">
        <f>ROUND(ExecutiveBranchEmployeesByOccupationalSeries[[#This Row],[% 
of Total Pop]]*ExecutiveBranchEmployeesByOccupationalSeries[[#This Row],[Female/ Male Salary %]],7)</f>
        <v>2.4439999999999998E-4</v>
      </c>
    </row>
    <row r="79" spans="1:11" ht="15.6" x14ac:dyDescent="0.3">
      <c r="A79" s="6" t="s">
        <v>81</v>
      </c>
      <c r="B79" s="9">
        <f>ExecutiveBranchEmployeesByOccupationalSeries[[#This Row],[Male Employees]]+ExecutiveBranchEmployeesByOccupationalSeries[[#This Row],[Female Employees]]</f>
        <v>1098</v>
      </c>
      <c r="C79" s="13">
        <f>ExecutiveBranchEmployeesByOccupationalSeries[[#This Row],[Total Empl]]/$B$475</f>
        <v>5.6109152230568752E-4</v>
      </c>
      <c r="D79" s="9">
        <v>628</v>
      </c>
      <c r="E79" s="9">
        <v>470</v>
      </c>
      <c r="F79" s="11">
        <f>ExecutiveBranchEmployeesByOccupationalSeries[[#This Row],[Female Employees]]/ExecutiveBranchEmployeesByOccupationalSeries[[#This Row],[Total Empl]]</f>
        <v>0.42805100182149364</v>
      </c>
      <c r="G79" s="15">
        <f>((ExecutiveBranchEmployeesByOccupationalSeries[[#This Row],[Male Employees]]*ExecutiveBranchEmployeesByOccupationalSeries[[#This Row],[Male
Average Salary]])+(E79*ExecutiveBranchEmployeesByOccupationalSeries[[#This Row],[Female
Average Salary]]))/ExecutiveBranchEmployeesByOccupationalSeries[[#This Row],[Total Empl]]</f>
        <v>111015.95901639326</v>
      </c>
      <c r="H79" s="15">
        <v>114521.896496815</v>
      </c>
      <c r="I79" s="15">
        <v>106331.429787234</v>
      </c>
      <c r="J79" s="11">
        <f>ROUND(ExecutiveBranchEmployeesByOccupationalSeries[[#This Row],[Female
Average Salary]]/ExecutiveBranchEmployeesByOccupationalSeries[[#This Row],[Male
Average Salary]],3)</f>
        <v>0.92800000000000005</v>
      </c>
      <c r="K79" s="16">
        <f>ROUND(ExecutiveBranchEmployeesByOccupationalSeries[[#This Row],[% 
of Total Pop]]*ExecutiveBranchEmployeesByOccupationalSeries[[#This Row],[Female/ Male Salary %]],7)</f>
        <v>5.2070000000000003E-4</v>
      </c>
    </row>
    <row r="80" spans="1:11" ht="15.6" x14ac:dyDescent="0.3">
      <c r="A80" s="6" t="s">
        <v>82</v>
      </c>
      <c r="B80" s="9">
        <f>ExecutiveBranchEmployeesByOccupationalSeries[[#This Row],[Male Employees]]+ExecutiveBranchEmployeesByOccupationalSeries[[#This Row],[Female Employees]]</f>
        <v>171</v>
      </c>
      <c r="C80" s="13">
        <f>ExecutiveBranchEmployeesByOccupationalSeries[[#This Row],[Total Empl]]/$B$475</f>
        <v>8.7383105932852984E-5</v>
      </c>
      <c r="D80" s="9">
        <v>108</v>
      </c>
      <c r="E80" s="9">
        <v>63</v>
      </c>
      <c r="F80" s="11">
        <f>ExecutiveBranchEmployeesByOccupationalSeries[[#This Row],[Female Employees]]/ExecutiveBranchEmployeesByOccupationalSeries[[#This Row],[Total Empl]]</f>
        <v>0.36842105263157893</v>
      </c>
      <c r="G80" s="15">
        <f>((ExecutiveBranchEmployeesByOccupationalSeries[[#This Row],[Male Employees]]*ExecutiveBranchEmployeesByOccupationalSeries[[#This Row],[Male
Average Salary]])+(E80*ExecutiveBranchEmployeesByOccupationalSeries[[#This Row],[Female
Average Salary]]))/ExecutiveBranchEmployeesByOccupationalSeries[[#This Row],[Total Empl]]</f>
        <v>124451.69005847954</v>
      </c>
      <c r="H80" s="15">
        <v>128486.18518518499</v>
      </c>
      <c r="I80" s="15">
        <v>117535.412698413</v>
      </c>
      <c r="J80" s="11">
        <f>ROUND(ExecutiveBranchEmployeesByOccupationalSeries[[#This Row],[Female
Average Salary]]/ExecutiveBranchEmployeesByOccupationalSeries[[#This Row],[Male
Average Salary]],3)</f>
        <v>0.91500000000000004</v>
      </c>
      <c r="K80" s="16">
        <f>ROUND(ExecutiveBranchEmployeesByOccupationalSeries[[#This Row],[% 
of Total Pop]]*ExecutiveBranchEmployeesByOccupationalSeries[[#This Row],[Female/ Male Salary %]],7)</f>
        <v>8.0000000000000007E-5</v>
      </c>
    </row>
    <row r="81" spans="1:11" ht="15.6" x14ac:dyDescent="0.3">
      <c r="A81" s="6" t="s">
        <v>83</v>
      </c>
      <c r="B81" s="9">
        <f>ExecutiveBranchEmployeesByOccupationalSeries[[#This Row],[Male Employees]]+ExecutiveBranchEmployeesByOccupationalSeries[[#This Row],[Female Employees]]</f>
        <v>459</v>
      </c>
      <c r="C81" s="13">
        <f>ExecutiveBranchEmployeesByOccupationalSeries[[#This Row],[Total Empl]]/$B$475</f>
        <v>2.3455465276713168E-4</v>
      </c>
      <c r="D81" s="9">
        <v>322</v>
      </c>
      <c r="E81" s="9">
        <v>137</v>
      </c>
      <c r="F81" s="11">
        <f>ExecutiveBranchEmployeesByOccupationalSeries[[#This Row],[Female Employees]]/ExecutiveBranchEmployeesByOccupationalSeries[[#This Row],[Total Empl]]</f>
        <v>0.29847494553376908</v>
      </c>
      <c r="G81" s="15">
        <f>((ExecutiveBranchEmployeesByOccupationalSeries[[#This Row],[Male Employees]]*ExecutiveBranchEmployeesByOccupationalSeries[[#This Row],[Male
Average Salary]])+(E81*ExecutiveBranchEmployeesByOccupationalSeries[[#This Row],[Female
Average Salary]]))/ExecutiveBranchEmployeesByOccupationalSeries[[#This Row],[Total Empl]]</f>
        <v>119001.78213507599</v>
      </c>
      <c r="H81" s="15">
        <v>122335.714285714</v>
      </c>
      <c r="I81" s="15">
        <v>111165.82481751801</v>
      </c>
      <c r="J81" s="11">
        <f>ROUND(ExecutiveBranchEmployeesByOccupationalSeries[[#This Row],[Female
Average Salary]]/ExecutiveBranchEmployeesByOccupationalSeries[[#This Row],[Male
Average Salary]],3)</f>
        <v>0.90900000000000003</v>
      </c>
      <c r="K81" s="16">
        <f>ROUND(ExecutiveBranchEmployeesByOccupationalSeries[[#This Row],[% 
of Total Pop]]*ExecutiveBranchEmployeesByOccupationalSeries[[#This Row],[Female/ Male Salary %]],7)</f>
        <v>2.1320000000000001E-4</v>
      </c>
    </row>
    <row r="82" spans="1:11" ht="15.6" x14ac:dyDescent="0.3">
      <c r="A82" s="6" t="s">
        <v>84</v>
      </c>
      <c r="B82" s="9">
        <f>ExecutiveBranchEmployeesByOccupationalSeries[[#This Row],[Male Employees]]+ExecutiveBranchEmployeesByOccupationalSeries[[#This Row],[Female Employees]]</f>
        <v>355</v>
      </c>
      <c r="C82" s="13">
        <f>ExecutiveBranchEmployeesByOccupationalSeries[[#This Row],[Total Empl]]/$B$475</f>
        <v>1.8140937196586438E-4</v>
      </c>
      <c r="D82" s="9">
        <v>169</v>
      </c>
      <c r="E82" s="9">
        <v>186</v>
      </c>
      <c r="F82" s="11">
        <f>ExecutiveBranchEmployeesByOccupationalSeries[[#This Row],[Female Employees]]/ExecutiveBranchEmployeesByOccupationalSeries[[#This Row],[Total Empl]]</f>
        <v>0.52394366197183095</v>
      </c>
      <c r="G82" s="15">
        <f>((ExecutiveBranchEmployeesByOccupationalSeries[[#This Row],[Male Employees]]*ExecutiveBranchEmployeesByOccupationalSeries[[#This Row],[Male
Average Salary]])+(E82*ExecutiveBranchEmployeesByOccupationalSeries[[#This Row],[Female
Average Salary]]))/ExecutiveBranchEmployeesByOccupationalSeries[[#This Row],[Total Empl]]</f>
        <v>140100.73359725907</v>
      </c>
      <c r="H82" s="15">
        <v>143301.59171597601</v>
      </c>
      <c r="I82" s="15">
        <v>137192.42702702701</v>
      </c>
      <c r="J82" s="11">
        <f>ROUND(ExecutiveBranchEmployeesByOccupationalSeries[[#This Row],[Female
Average Salary]]/ExecutiveBranchEmployeesByOccupationalSeries[[#This Row],[Male
Average Salary]],3)</f>
        <v>0.95699999999999996</v>
      </c>
      <c r="K82" s="16">
        <f>ROUND(ExecutiveBranchEmployeesByOccupationalSeries[[#This Row],[% 
of Total Pop]]*ExecutiveBranchEmployeesByOccupationalSeries[[#This Row],[Female/ Male Salary %]],7)</f>
        <v>1.7359999999999999E-4</v>
      </c>
    </row>
    <row r="83" spans="1:11" ht="15.6" x14ac:dyDescent="0.3">
      <c r="A83" s="6" t="s">
        <v>85</v>
      </c>
      <c r="B83" s="9">
        <f>ExecutiveBranchEmployeesByOccupationalSeries[[#This Row],[Male Employees]]+ExecutiveBranchEmployeesByOccupationalSeries[[#This Row],[Female Employees]]</f>
        <v>214</v>
      </c>
      <c r="C83" s="13">
        <f>ExecutiveBranchEmployeesByOccupationalSeries[[#This Row],[Total Empl]]/$B$475</f>
        <v>1.0935663549491543E-4</v>
      </c>
      <c r="D83" s="9">
        <v>126</v>
      </c>
      <c r="E83" s="9">
        <v>88</v>
      </c>
      <c r="F83" s="11">
        <f>ExecutiveBranchEmployeesByOccupationalSeries[[#This Row],[Female Employees]]/ExecutiveBranchEmployeesByOccupationalSeries[[#This Row],[Total Empl]]</f>
        <v>0.41121495327102803</v>
      </c>
      <c r="G83" s="15">
        <f>((ExecutiveBranchEmployeesByOccupationalSeries[[#This Row],[Male Employees]]*ExecutiveBranchEmployeesByOccupationalSeries[[#This Row],[Male
Average Salary]])+(E83*ExecutiveBranchEmployeesByOccupationalSeries[[#This Row],[Female
Average Salary]]))/ExecutiveBranchEmployeesByOccupationalSeries[[#This Row],[Total Empl]]</f>
        <v>51717.733644860215</v>
      </c>
      <c r="H83" s="15">
        <v>52474.436507937004</v>
      </c>
      <c r="I83" s="15">
        <v>50634.272727272997</v>
      </c>
      <c r="J83" s="11">
        <f>ROUND(ExecutiveBranchEmployeesByOccupationalSeries[[#This Row],[Female
Average Salary]]/ExecutiveBranchEmployeesByOccupationalSeries[[#This Row],[Male
Average Salary]],3)</f>
        <v>0.96499999999999997</v>
      </c>
      <c r="K83" s="16">
        <f>ROUND(ExecutiveBranchEmployeesByOccupationalSeries[[#This Row],[% 
of Total Pop]]*ExecutiveBranchEmployeesByOccupationalSeries[[#This Row],[Female/ Male Salary %]],7)</f>
        <v>1.055E-4</v>
      </c>
    </row>
    <row r="84" spans="1:11" ht="15.6" x14ac:dyDescent="0.3">
      <c r="A84" s="6" t="s">
        <v>86</v>
      </c>
      <c r="B84" s="9">
        <f>ExecutiveBranchEmployeesByOccupationalSeries[[#This Row],[Male Employees]]+ExecutiveBranchEmployeesByOccupationalSeries[[#This Row],[Female Employees]]</f>
        <v>282</v>
      </c>
      <c r="C84" s="13">
        <f>ExecutiveBranchEmployeesByOccupationalSeries[[#This Row],[Total Empl]]/$B$475</f>
        <v>1.4410547294189789E-4</v>
      </c>
      <c r="D84" s="9">
        <v>119</v>
      </c>
      <c r="E84" s="9">
        <v>163</v>
      </c>
      <c r="F84" s="11">
        <f>ExecutiveBranchEmployeesByOccupationalSeries[[#This Row],[Female Employees]]/ExecutiveBranchEmployeesByOccupationalSeries[[#This Row],[Total Empl]]</f>
        <v>0.57801418439716312</v>
      </c>
      <c r="G84" s="15">
        <f>((ExecutiveBranchEmployeesByOccupationalSeries[[#This Row],[Male Employees]]*ExecutiveBranchEmployeesByOccupationalSeries[[#This Row],[Male
Average Salary]])+(E84*ExecutiveBranchEmployeesByOccupationalSeries[[#This Row],[Female
Average Salary]]))/ExecutiveBranchEmployeesByOccupationalSeries[[#This Row],[Total Empl]]</f>
        <v>86780.120567376143</v>
      </c>
      <c r="H84" s="15">
        <v>93065.680672268994</v>
      </c>
      <c r="I84" s="15">
        <v>82191.27607362</v>
      </c>
      <c r="J84" s="11">
        <f>ROUND(ExecutiveBranchEmployeesByOccupationalSeries[[#This Row],[Female
Average Salary]]/ExecutiveBranchEmployeesByOccupationalSeries[[#This Row],[Male
Average Salary]],3)</f>
        <v>0.88300000000000001</v>
      </c>
      <c r="K84" s="16">
        <f>ROUND(ExecutiveBranchEmployeesByOccupationalSeries[[#This Row],[% 
of Total Pop]]*ExecutiveBranchEmployeesByOccupationalSeries[[#This Row],[Female/ Male Salary %]],7)</f>
        <v>1.272E-4</v>
      </c>
    </row>
    <row r="85" spans="1:11" ht="15.6" x14ac:dyDescent="0.3">
      <c r="A85" s="6" t="s">
        <v>87</v>
      </c>
      <c r="B85" s="9">
        <f>ExecutiveBranchEmployeesByOccupationalSeries[[#This Row],[Male Employees]]+ExecutiveBranchEmployeesByOccupationalSeries[[#This Row],[Female Employees]]</f>
        <v>226</v>
      </c>
      <c r="C85" s="13">
        <f>ExecutiveBranchEmployeesByOccupationalSeries[[#This Row],[Total Empl]]/$B$475</f>
        <v>1.1548878327967704E-4</v>
      </c>
      <c r="D85" s="9">
        <v>150</v>
      </c>
      <c r="E85" s="9">
        <v>76</v>
      </c>
      <c r="F85" s="11">
        <f>ExecutiveBranchEmployeesByOccupationalSeries[[#This Row],[Female Employees]]/ExecutiveBranchEmployeesByOccupationalSeries[[#This Row],[Total Empl]]</f>
        <v>0.33628318584070799</v>
      </c>
      <c r="G85" s="15">
        <f>((ExecutiveBranchEmployeesByOccupationalSeries[[#This Row],[Male Employees]]*ExecutiveBranchEmployeesByOccupationalSeries[[#This Row],[Male
Average Salary]])+(E85*ExecutiveBranchEmployeesByOccupationalSeries[[#This Row],[Female
Average Salary]]))/ExecutiveBranchEmployeesByOccupationalSeries[[#This Row],[Total Empl]]</f>
        <v>124575.15486725631</v>
      </c>
      <c r="H85" s="15">
        <v>129831.55333333299</v>
      </c>
      <c r="I85" s="15">
        <v>114200.684210526</v>
      </c>
      <c r="J85" s="11">
        <f>ROUND(ExecutiveBranchEmployeesByOccupationalSeries[[#This Row],[Female
Average Salary]]/ExecutiveBranchEmployeesByOccupationalSeries[[#This Row],[Male
Average Salary]],3)</f>
        <v>0.88</v>
      </c>
      <c r="K85" s="16">
        <f>ROUND(ExecutiveBranchEmployeesByOccupationalSeries[[#This Row],[% 
of Total Pop]]*ExecutiveBranchEmployeesByOccupationalSeries[[#This Row],[Female/ Male Salary %]],7)</f>
        <v>1.016E-4</v>
      </c>
    </row>
    <row r="86" spans="1:11" ht="15.6" x14ac:dyDescent="0.3">
      <c r="A86" s="6" t="s">
        <v>88</v>
      </c>
      <c r="B86" s="9">
        <f>ExecutiveBranchEmployeesByOccupationalSeries[[#This Row],[Male Employees]]+ExecutiveBranchEmployeesByOccupationalSeries[[#This Row],[Female Employees]]</f>
        <v>117</v>
      </c>
      <c r="C86" s="13">
        <f>ExecutiveBranchEmployeesByOccupationalSeries[[#This Row],[Total Empl]]/$B$475</f>
        <v>5.9788440901425725E-5</v>
      </c>
      <c r="D86" s="9">
        <v>67</v>
      </c>
      <c r="E86" s="9">
        <v>50</v>
      </c>
      <c r="F86" s="11">
        <f>ExecutiveBranchEmployeesByOccupationalSeries[[#This Row],[Female Employees]]/ExecutiveBranchEmployeesByOccupationalSeries[[#This Row],[Total Empl]]</f>
        <v>0.42735042735042733</v>
      </c>
      <c r="G86" s="15">
        <f>((ExecutiveBranchEmployeesByOccupationalSeries[[#This Row],[Male Employees]]*ExecutiveBranchEmployeesByOccupationalSeries[[#This Row],[Male
Average Salary]])+(E86*ExecutiveBranchEmployeesByOccupationalSeries[[#This Row],[Female
Average Salary]]))/ExecutiveBranchEmployeesByOccupationalSeries[[#This Row],[Total Empl]]</f>
        <v>97213.076923077082</v>
      </c>
      <c r="H86" s="15">
        <v>99382.970149254004</v>
      </c>
      <c r="I86" s="15">
        <v>94305.42</v>
      </c>
      <c r="J86" s="11">
        <f>ROUND(ExecutiveBranchEmployeesByOccupationalSeries[[#This Row],[Female
Average Salary]]/ExecutiveBranchEmployeesByOccupationalSeries[[#This Row],[Male
Average Salary]],3)</f>
        <v>0.94899999999999995</v>
      </c>
      <c r="K86" s="16">
        <f>ROUND(ExecutiveBranchEmployeesByOccupationalSeries[[#This Row],[% 
of Total Pop]]*ExecutiveBranchEmployeesByOccupationalSeries[[#This Row],[Female/ Male Salary %]],7)</f>
        <v>5.6700000000000003E-5</v>
      </c>
    </row>
    <row r="87" spans="1:11" ht="15.6" x14ac:dyDescent="0.3">
      <c r="A87" s="6" t="s">
        <v>89</v>
      </c>
      <c r="B87" s="9">
        <f>ExecutiveBranchEmployeesByOccupationalSeries[[#This Row],[Male Employees]]+ExecutiveBranchEmployeesByOccupationalSeries[[#This Row],[Female Employees]]</f>
        <v>366</v>
      </c>
      <c r="C87" s="13">
        <f>ExecutiveBranchEmployeesByOccupationalSeries[[#This Row],[Total Empl]]/$B$475</f>
        <v>1.870305074352292E-4</v>
      </c>
      <c r="D87" s="9">
        <v>246</v>
      </c>
      <c r="E87" s="9">
        <v>120</v>
      </c>
      <c r="F87" s="11">
        <f>ExecutiveBranchEmployeesByOccupationalSeries[[#This Row],[Female Employees]]/ExecutiveBranchEmployeesByOccupationalSeries[[#This Row],[Total Empl]]</f>
        <v>0.32786885245901637</v>
      </c>
      <c r="G87" s="15">
        <f>((ExecutiveBranchEmployeesByOccupationalSeries[[#This Row],[Male Employees]]*ExecutiveBranchEmployeesByOccupationalSeries[[#This Row],[Male
Average Salary]])+(E87*ExecutiveBranchEmployeesByOccupationalSeries[[#This Row],[Female
Average Salary]]))/ExecutiveBranchEmployeesByOccupationalSeries[[#This Row],[Total Empl]]</f>
        <v>124899.09836065574</v>
      </c>
      <c r="H87" s="15">
        <v>128693.37398374001</v>
      </c>
      <c r="I87" s="15">
        <v>117120.83333333299</v>
      </c>
      <c r="J87" s="11">
        <f>ROUND(ExecutiveBranchEmployeesByOccupationalSeries[[#This Row],[Female
Average Salary]]/ExecutiveBranchEmployeesByOccupationalSeries[[#This Row],[Male
Average Salary]],3)</f>
        <v>0.91</v>
      </c>
      <c r="K87" s="16">
        <f>ROUND(ExecutiveBranchEmployeesByOccupationalSeries[[#This Row],[% 
of Total Pop]]*ExecutiveBranchEmployeesByOccupationalSeries[[#This Row],[Female/ Male Salary %]],7)</f>
        <v>1.7019999999999999E-4</v>
      </c>
    </row>
    <row r="88" spans="1:11" ht="15.6" x14ac:dyDescent="0.3">
      <c r="A88" s="6" t="s">
        <v>90</v>
      </c>
      <c r="B88" s="9">
        <f>ExecutiveBranchEmployeesByOccupationalSeries[[#This Row],[Male Employees]]+ExecutiveBranchEmployeesByOccupationalSeries[[#This Row],[Female Employees]]</f>
        <v>884</v>
      </c>
      <c r="C88" s="13">
        <f>ExecutiveBranchEmployeesByOccupationalSeries[[#This Row],[Total Empl]]/$B$475</f>
        <v>4.5173488681077214E-4</v>
      </c>
      <c r="D88" s="9">
        <v>574</v>
      </c>
      <c r="E88" s="9">
        <v>310</v>
      </c>
      <c r="F88" s="11">
        <f>ExecutiveBranchEmployeesByOccupationalSeries[[#This Row],[Female Employees]]/ExecutiveBranchEmployeesByOccupationalSeries[[#This Row],[Total Empl]]</f>
        <v>0.35067873303167418</v>
      </c>
      <c r="G88" s="15">
        <f>((ExecutiveBranchEmployeesByOccupationalSeries[[#This Row],[Male Employees]]*ExecutiveBranchEmployeesByOccupationalSeries[[#This Row],[Male
Average Salary]])+(E88*ExecutiveBranchEmployeesByOccupationalSeries[[#This Row],[Female
Average Salary]]))/ExecutiveBranchEmployeesByOccupationalSeries[[#This Row],[Total Empl]]</f>
        <v>74475.330316742009</v>
      </c>
      <c r="H88" s="15">
        <v>75917.163763065997</v>
      </c>
      <c r="I88" s="15">
        <v>71805.612903226007</v>
      </c>
      <c r="J88" s="11">
        <f>ROUND(ExecutiveBranchEmployeesByOccupationalSeries[[#This Row],[Female
Average Salary]]/ExecutiveBranchEmployeesByOccupationalSeries[[#This Row],[Male
Average Salary]],3)</f>
        <v>0.94599999999999995</v>
      </c>
      <c r="K88" s="16">
        <f>ROUND(ExecutiveBranchEmployeesByOccupationalSeries[[#This Row],[% 
of Total Pop]]*ExecutiveBranchEmployeesByOccupationalSeries[[#This Row],[Female/ Male Salary %]],7)</f>
        <v>4.2729999999999998E-4</v>
      </c>
    </row>
    <row r="89" spans="1:11" ht="15.6" x14ac:dyDescent="0.3">
      <c r="A89" s="6" t="s">
        <v>91</v>
      </c>
      <c r="B89" s="9">
        <f>ExecutiveBranchEmployeesByOccupationalSeries[[#This Row],[Male Employees]]+ExecutiveBranchEmployeesByOccupationalSeries[[#This Row],[Female Employees]]</f>
        <v>202</v>
      </c>
      <c r="C89" s="13">
        <f>ExecutiveBranchEmployeesByOccupationalSeries[[#This Row],[Total Empl]]/$B$475</f>
        <v>1.0322448771015381E-4</v>
      </c>
      <c r="D89" s="9">
        <v>134</v>
      </c>
      <c r="E89" s="9">
        <v>68</v>
      </c>
      <c r="F89" s="11">
        <f>ExecutiveBranchEmployeesByOccupationalSeries[[#This Row],[Female Employees]]/ExecutiveBranchEmployeesByOccupationalSeries[[#This Row],[Total Empl]]</f>
        <v>0.33663366336633666</v>
      </c>
      <c r="G89" s="15">
        <f>((ExecutiveBranchEmployeesByOccupationalSeries[[#This Row],[Male Employees]]*ExecutiveBranchEmployeesByOccupationalSeries[[#This Row],[Male
Average Salary]])+(E89*ExecutiveBranchEmployeesByOccupationalSeries[[#This Row],[Female
Average Salary]]))/ExecutiveBranchEmployeesByOccupationalSeries[[#This Row],[Total Empl]]</f>
        <v>53757.55548987737</v>
      </c>
      <c r="H89" s="15">
        <v>54860.447761194002</v>
      </c>
      <c r="I89" s="15">
        <v>51584.208955224</v>
      </c>
      <c r="J89" s="11">
        <f>ROUND(ExecutiveBranchEmployeesByOccupationalSeries[[#This Row],[Female
Average Salary]]/ExecutiveBranchEmployeesByOccupationalSeries[[#This Row],[Male
Average Salary]],3)</f>
        <v>0.94</v>
      </c>
      <c r="K89" s="16">
        <f>ROUND(ExecutiveBranchEmployeesByOccupationalSeries[[#This Row],[% 
of Total Pop]]*ExecutiveBranchEmployeesByOccupationalSeries[[#This Row],[Female/ Male Salary %]],7)</f>
        <v>9.7E-5</v>
      </c>
    </row>
    <row r="90" spans="1:11" ht="15.6" x14ac:dyDescent="0.3">
      <c r="A90" s="6" t="s">
        <v>92</v>
      </c>
      <c r="B90" s="9">
        <f>ExecutiveBranchEmployeesByOccupationalSeries[[#This Row],[Male Employees]]+ExecutiveBranchEmployeesByOccupationalSeries[[#This Row],[Female Employees]]</f>
        <v>4653</v>
      </c>
      <c r="C90" s="13">
        <f>ExecutiveBranchEmployeesByOccupationalSeries[[#This Row],[Total Empl]]/$B$475</f>
        <v>2.3777403035413155E-3</v>
      </c>
      <c r="D90" s="9">
        <v>2839</v>
      </c>
      <c r="E90" s="9">
        <v>1814</v>
      </c>
      <c r="F90" s="11">
        <f>ExecutiveBranchEmployeesByOccupationalSeries[[#This Row],[Female Employees]]/ExecutiveBranchEmployeesByOccupationalSeries[[#This Row],[Total Empl]]</f>
        <v>0.3898560068772835</v>
      </c>
      <c r="G90" s="15">
        <f>((ExecutiveBranchEmployeesByOccupationalSeries[[#This Row],[Male Employees]]*ExecutiveBranchEmployeesByOccupationalSeries[[#This Row],[Male
Average Salary]])+(E90*ExecutiveBranchEmployeesByOccupationalSeries[[#This Row],[Female
Average Salary]]))/ExecutiveBranchEmployeesByOccupationalSeries[[#This Row],[Total Empl]]</f>
        <v>75370.751987965137</v>
      </c>
      <c r="H90" s="15">
        <v>77372.605494892996</v>
      </c>
      <c r="I90" s="15">
        <v>72237.751929438004</v>
      </c>
      <c r="J90" s="11">
        <f>ROUND(ExecutiveBranchEmployeesByOccupationalSeries[[#This Row],[Female
Average Salary]]/ExecutiveBranchEmployeesByOccupationalSeries[[#This Row],[Male
Average Salary]],3)</f>
        <v>0.93400000000000005</v>
      </c>
      <c r="K90" s="16">
        <f>ROUND(ExecutiveBranchEmployeesByOccupationalSeries[[#This Row],[% 
of Total Pop]]*ExecutiveBranchEmployeesByOccupationalSeries[[#This Row],[Female/ Male Salary %]],7)</f>
        <v>2.2208000000000002E-3</v>
      </c>
    </row>
    <row r="91" spans="1:11" ht="15.6" x14ac:dyDescent="0.3">
      <c r="A91" s="6" t="s">
        <v>93</v>
      </c>
      <c r="B91" s="9">
        <f>ExecutiveBranchEmployeesByOccupationalSeries[[#This Row],[Male Employees]]+ExecutiveBranchEmployeesByOccupationalSeries[[#This Row],[Female Employees]]</f>
        <v>929</v>
      </c>
      <c r="C91" s="13">
        <f>ExecutiveBranchEmployeesByOccupationalSeries[[#This Row],[Total Empl]]/$B$475</f>
        <v>4.7473044100362818E-4</v>
      </c>
      <c r="D91" s="9">
        <v>665</v>
      </c>
      <c r="E91" s="9">
        <v>264</v>
      </c>
      <c r="F91" s="11">
        <f>ExecutiveBranchEmployeesByOccupationalSeries[[#This Row],[Female Employees]]/ExecutiveBranchEmployeesByOccupationalSeries[[#This Row],[Total Empl]]</f>
        <v>0.28417653390742736</v>
      </c>
      <c r="G91" s="15">
        <f>((ExecutiveBranchEmployeesByOccupationalSeries[[#This Row],[Male Employees]]*ExecutiveBranchEmployeesByOccupationalSeries[[#This Row],[Male
Average Salary]])+(E91*ExecutiveBranchEmployeesByOccupationalSeries[[#This Row],[Female
Average Salary]]))/ExecutiveBranchEmployeesByOccupationalSeries[[#This Row],[Total Empl]]</f>
        <v>50222.558665231641</v>
      </c>
      <c r="H91" s="15">
        <v>50753.066165413999</v>
      </c>
      <c r="I91" s="15">
        <v>48886.242424242002</v>
      </c>
      <c r="J91" s="11">
        <f>ROUND(ExecutiveBranchEmployeesByOccupationalSeries[[#This Row],[Female
Average Salary]]/ExecutiveBranchEmployeesByOccupationalSeries[[#This Row],[Male
Average Salary]],3)</f>
        <v>0.96299999999999997</v>
      </c>
      <c r="K91" s="16">
        <f>ROUND(ExecutiveBranchEmployeesByOccupationalSeries[[#This Row],[% 
of Total Pop]]*ExecutiveBranchEmployeesByOccupationalSeries[[#This Row],[Female/ Male Salary %]],7)</f>
        <v>4.572E-4</v>
      </c>
    </row>
    <row r="92" spans="1:11" ht="15.6" x14ac:dyDescent="0.3">
      <c r="A92" s="6" t="s">
        <v>94</v>
      </c>
      <c r="B92" s="9">
        <f>ExecutiveBranchEmployeesByOccupationalSeries[[#This Row],[Male Employees]]+ExecutiveBranchEmployeesByOccupationalSeries[[#This Row],[Female Employees]]</f>
        <v>1736</v>
      </c>
      <c r="C92" s="13">
        <f>ExecutiveBranchEmployeesByOccupationalSeries[[#This Row],[Total Empl]]/$B$475</f>
        <v>8.8711737952884659E-4</v>
      </c>
      <c r="D92" s="9">
        <v>1350</v>
      </c>
      <c r="E92" s="9">
        <v>386</v>
      </c>
      <c r="F92" s="11">
        <f>ExecutiveBranchEmployeesByOccupationalSeries[[#This Row],[Female Employees]]/ExecutiveBranchEmployeesByOccupationalSeries[[#This Row],[Total Empl]]</f>
        <v>0.22235023041474655</v>
      </c>
      <c r="G92" s="15">
        <f>((ExecutiveBranchEmployeesByOccupationalSeries[[#This Row],[Male Employees]]*ExecutiveBranchEmployeesByOccupationalSeries[[#This Row],[Male
Average Salary]])+(E92*ExecutiveBranchEmployeesByOccupationalSeries[[#This Row],[Female
Average Salary]]))/ExecutiveBranchEmployeesByOccupationalSeries[[#This Row],[Total Empl]]</f>
        <v>79489.427507318964</v>
      </c>
      <c r="H92" s="15">
        <v>80120.152705707995</v>
      </c>
      <c r="I92" s="15">
        <v>77283.523316061997</v>
      </c>
      <c r="J92" s="11">
        <f>ROUND(ExecutiveBranchEmployeesByOccupationalSeries[[#This Row],[Female
Average Salary]]/ExecutiveBranchEmployeesByOccupationalSeries[[#This Row],[Male
Average Salary]],3)</f>
        <v>0.96499999999999997</v>
      </c>
      <c r="K92" s="16">
        <f>ROUND(ExecutiveBranchEmployeesByOccupationalSeries[[#This Row],[% 
of Total Pop]]*ExecutiveBranchEmployeesByOccupationalSeries[[#This Row],[Female/ Male Salary %]],7)</f>
        <v>8.5610000000000005E-4</v>
      </c>
    </row>
    <row r="93" spans="1:11" ht="15.6" x14ac:dyDescent="0.3">
      <c r="A93" s="6" t="s">
        <v>95</v>
      </c>
      <c r="B93" s="9">
        <f>ExecutiveBranchEmployeesByOccupationalSeries[[#This Row],[Male Employees]]+ExecutiveBranchEmployeesByOccupationalSeries[[#This Row],[Female Employees]]</f>
        <v>6932</v>
      </c>
      <c r="C93" s="13">
        <f>ExecutiveBranchEmployeesByOccupationalSeries[[#This Row],[Total Empl]]/$B$475</f>
        <v>3.5423373703306251E-3</v>
      </c>
      <c r="D93" s="9">
        <v>6015</v>
      </c>
      <c r="E93" s="9">
        <v>917</v>
      </c>
      <c r="F93" s="11">
        <f>ExecutiveBranchEmployeesByOccupationalSeries[[#This Row],[Female Employees]]/ExecutiveBranchEmployeesByOccupationalSeries[[#This Row],[Total Empl]]</f>
        <v>0.13228505481823427</v>
      </c>
      <c r="G93" s="15">
        <f>((ExecutiveBranchEmployeesByOccupationalSeries[[#This Row],[Male Employees]]*ExecutiveBranchEmployeesByOccupationalSeries[[#This Row],[Male
Average Salary]])+(E93*ExecutiveBranchEmployeesByOccupationalSeries[[#This Row],[Female
Average Salary]]))/ExecutiveBranchEmployeesByOccupationalSeries[[#This Row],[Total Empl]]</f>
        <v>54580.089555928425</v>
      </c>
      <c r="H93" s="15">
        <v>54858.950424221999</v>
      </c>
      <c r="I93" s="15">
        <v>52750.920392585002</v>
      </c>
      <c r="J93" s="11">
        <f>ROUND(ExecutiveBranchEmployeesByOccupationalSeries[[#This Row],[Female
Average Salary]]/ExecutiveBranchEmployeesByOccupationalSeries[[#This Row],[Male
Average Salary]],3)</f>
        <v>0.96199999999999997</v>
      </c>
      <c r="K93" s="16">
        <f>ROUND(ExecutiveBranchEmployeesByOccupationalSeries[[#This Row],[% 
of Total Pop]]*ExecutiveBranchEmployeesByOccupationalSeries[[#This Row],[Female/ Male Salary %]],7)</f>
        <v>3.4077000000000001E-3</v>
      </c>
    </row>
    <row r="94" spans="1:11" ht="15.6" x14ac:dyDescent="0.3">
      <c r="A94" s="6" t="s">
        <v>96</v>
      </c>
      <c r="B94" s="9">
        <f>ExecutiveBranchEmployeesByOccupationalSeries[[#This Row],[Male Employees]]+ExecutiveBranchEmployeesByOccupationalSeries[[#This Row],[Female Employees]]</f>
        <v>772</v>
      </c>
      <c r="C94" s="13">
        <f>ExecutiveBranchEmployeesByOccupationalSeries[[#This Row],[Total Empl]]/$B$475</f>
        <v>3.9450150748633042E-4</v>
      </c>
      <c r="D94" s="9">
        <v>522</v>
      </c>
      <c r="E94" s="9">
        <v>250</v>
      </c>
      <c r="F94" s="11">
        <f>ExecutiveBranchEmployeesByOccupationalSeries[[#This Row],[Female Employees]]/ExecutiveBranchEmployeesByOccupationalSeries[[#This Row],[Total Empl]]</f>
        <v>0.32383419689119169</v>
      </c>
      <c r="G94" s="15">
        <f>((ExecutiveBranchEmployeesByOccupationalSeries[[#This Row],[Male Employees]]*ExecutiveBranchEmployeesByOccupationalSeries[[#This Row],[Male
Average Salary]])+(E94*ExecutiveBranchEmployeesByOccupationalSeries[[#This Row],[Female
Average Salary]]))/ExecutiveBranchEmployeesByOccupationalSeries[[#This Row],[Total Empl]]</f>
        <v>94518.334196891388</v>
      </c>
      <c r="H94" s="15">
        <v>98676.329501916</v>
      </c>
      <c r="I94" s="15">
        <v>85836.44</v>
      </c>
      <c r="J94" s="11">
        <f>ROUND(ExecutiveBranchEmployeesByOccupationalSeries[[#This Row],[Female
Average Salary]]/ExecutiveBranchEmployeesByOccupationalSeries[[#This Row],[Male
Average Salary]],3)</f>
        <v>0.87</v>
      </c>
      <c r="K94" s="16">
        <f>ROUND(ExecutiveBranchEmployeesByOccupationalSeries[[#This Row],[% 
of Total Pop]]*ExecutiveBranchEmployeesByOccupationalSeries[[#This Row],[Female/ Male Salary %]],7)</f>
        <v>3.4319999999999999E-4</v>
      </c>
    </row>
    <row r="95" spans="1:11" ht="15.6" x14ac:dyDescent="0.3">
      <c r="A95" s="6" t="s">
        <v>97</v>
      </c>
      <c r="B95" s="9">
        <f>ExecutiveBranchEmployeesByOccupationalSeries[[#This Row],[Male Employees]]+ExecutiveBranchEmployeesByOccupationalSeries[[#This Row],[Female Employees]]</f>
        <v>212</v>
      </c>
      <c r="C95" s="13">
        <f>ExecutiveBranchEmployeesByOccupationalSeries[[#This Row],[Total Empl]]/$B$475</f>
        <v>1.0833461086412183E-4</v>
      </c>
      <c r="D95" s="9">
        <v>155</v>
      </c>
      <c r="E95" s="9">
        <v>57</v>
      </c>
      <c r="F95" s="11">
        <f>ExecutiveBranchEmployeesByOccupationalSeries[[#This Row],[Female Employees]]/ExecutiveBranchEmployeesByOccupationalSeries[[#This Row],[Total Empl]]</f>
        <v>0.26886792452830188</v>
      </c>
      <c r="G95" s="15">
        <f>((ExecutiveBranchEmployeesByOccupationalSeries[[#This Row],[Male Employees]]*ExecutiveBranchEmployeesByOccupationalSeries[[#This Row],[Male
Average Salary]])+(E95*ExecutiveBranchEmployeesByOccupationalSeries[[#This Row],[Female
Average Salary]]))/ExecutiveBranchEmployeesByOccupationalSeries[[#This Row],[Total Empl]]</f>
        <v>98254.589622641506</v>
      </c>
      <c r="H95" s="15">
        <v>101513.535483871</v>
      </c>
      <c r="I95" s="15">
        <v>89392.543859648998</v>
      </c>
      <c r="J95" s="11">
        <f>ROUND(ExecutiveBranchEmployeesByOccupationalSeries[[#This Row],[Female
Average Salary]]/ExecutiveBranchEmployeesByOccupationalSeries[[#This Row],[Male
Average Salary]],3)</f>
        <v>0.88100000000000001</v>
      </c>
      <c r="K95" s="16">
        <f>ROUND(ExecutiveBranchEmployeesByOccupationalSeries[[#This Row],[% 
of Total Pop]]*ExecutiveBranchEmployeesByOccupationalSeries[[#This Row],[Female/ Male Salary %]],7)</f>
        <v>9.5400000000000001E-5</v>
      </c>
    </row>
    <row r="96" spans="1:11" ht="15.6" x14ac:dyDescent="0.3">
      <c r="A96" s="6" t="s">
        <v>98</v>
      </c>
      <c r="B96" s="9">
        <f>ExecutiveBranchEmployeesByOccupationalSeries[[#This Row],[Male Employees]]+ExecutiveBranchEmployeesByOccupationalSeries[[#This Row],[Female Employees]]</f>
        <v>390</v>
      </c>
      <c r="C96" s="13">
        <f>ExecutiveBranchEmployeesByOccupationalSeries[[#This Row],[Total Empl]]/$B$475</f>
        <v>1.9929480300475241E-4</v>
      </c>
      <c r="D96" s="9">
        <v>236</v>
      </c>
      <c r="E96" s="9">
        <v>154</v>
      </c>
      <c r="F96" s="11">
        <f>ExecutiveBranchEmployeesByOccupationalSeries[[#This Row],[Female Employees]]/ExecutiveBranchEmployeesByOccupationalSeries[[#This Row],[Total Empl]]</f>
        <v>0.39487179487179486</v>
      </c>
      <c r="G96" s="15">
        <f>((ExecutiveBranchEmployeesByOccupationalSeries[[#This Row],[Male Employees]]*ExecutiveBranchEmployeesByOccupationalSeries[[#This Row],[Male
Average Salary]])+(E96*ExecutiveBranchEmployeesByOccupationalSeries[[#This Row],[Female
Average Salary]]))/ExecutiveBranchEmployeesByOccupationalSeries[[#This Row],[Total Empl]]</f>
        <v>147006.37948717937</v>
      </c>
      <c r="H96" s="15">
        <v>145330.216101695</v>
      </c>
      <c r="I96" s="15">
        <v>149575.045454545</v>
      </c>
      <c r="J96" s="11">
        <f>ROUND(ExecutiveBranchEmployeesByOccupationalSeries[[#This Row],[Female
Average Salary]]/ExecutiveBranchEmployeesByOccupationalSeries[[#This Row],[Male
Average Salary]],3)</f>
        <v>1.0289999999999999</v>
      </c>
      <c r="K96" s="16">
        <f>ROUND(ExecutiveBranchEmployeesByOccupationalSeries[[#This Row],[% 
of Total Pop]]*ExecutiveBranchEmployeesByOccupationalSeries[[#This Row],[Female/ Male Salary %]],7)</f>
        <v>2.051E-4</v>
      </c>
    </row>
    <row r="97" spans="1:11" ht="15.6" x14ac:dyDescent="0.3">
      <c r="A97" s="6" t="s">
        <v>99</v>
      </c>
      <c r="B97" s="9">
        <f>ExecutiveBranchEmployeesByOccupationalSeries[[#This Row],[Male Employees]]+ExecutiveBranchEmployeesByOccupationalSeries[[#This Row],[Female Employees]]</f>
        <v>1895</v>
      </c>
      <c r="C97" s="13">
        <f>ExecutiveBranchEmployeesByOccupationalSeries[[#This Row],[Total Empl]]/$B$475</f>
        <v>9.68368337676938E-4</v>
      </c>
      <c r="D97" s="9">
        <v>1287</v>
      </c>
      <c r="E97" s="9">
        <v>608</v>
      </c>
      <c r="F97" s="11">
        <f>ExecutiveBranchEmployeesByOccupationalSeries[[#This Row],[Female Employees]]/ExecutiveBranchEmployeesByOccupationalSeries[[#This Row],[Total Empl]]</f>
        <v>0.32084432717678102</v>
      </c>
      <c r="G97" s="15">
        <f>((ExecutiveBranchEmployeesByOccupationalSeries[[#This Row],[Male Employees]]*ExecutiveBranchEmployeesByOccupationalSeries[[#This Row],[Male
Average Salary]])+(E97*ExecutiveBranchEmployeesByOccupationalSeries[[#This Row],[Female
Average Salary]]))/ExecutiveBranchEmployeesByOccupationalSeries[[#This Row],[Total Empl]]</f>
        <v>103211.06649076544</v>
      </c>
      <c r="H97" s="15">
        <v>104327.282828283</v>
      </c>
      <c r="I97" s="15">
        <v>100848.286184211</v>
      </c>
      <c r="J97" s="11">
        <f>ROUND(ExecutiveBranchEmployeesByOccupationalSeries[[#This Row],[Female
Average Salary]]/ExecutiveBranchEmployeesByOccupationalSeries[[#This Row],[Male
Average Salary]],3)</f>
        <v>0.96699999999999997</v>
      </c>
      <c r="K97" s="16">
        <f>ROUND(ExecutiveBranchEmployeesByOccupationalSeries[[#This Row],[% 
of Total Pop]]*ExecutiveBranchEmployeesByOccupationalSeries[[#This Row],[Female/ Male Salary %]],7)</f>
        <v>9.3639999999999999E-4</v>
      </c>
    </row>
    <row r="98" spans="1:11" ht="15.6" x14ac:dyDescent="0.3">
      <c r="A98" s="6" t="s">
        <v>100</v>
      </c>
      <c r="B98" s="9">
        <f>ExecutiveBranchEmployeesByOccupationalSeries[[#This Row],[Male Employees]]+ExecutiveBranchEmployeesByOccupationalSeries[[#This Row],[Female Employees]]</f>
        <v>522</v>
      </c>
      <c r="C98" s="13">
        <f>ExecutiveBranchEmployeesByOccupationalSeries[[#This Row],[Total Empl]]/$B$475</f>
        <v>2.6674842863713016E-4</v>
      </c>
      <c r="D98" s="9">
        <v>355</v>
      </c>
      <c r="E98" s="9">
        <v>167</v>
      </c>
      <c r="F98" s="11">
        <f>ExecutiveBranchEmployeesByOccupationalSeries[[#This Row],[Female Employees]]/ExecutiveBranchEmployeesByOccupationalSeries[[#This Row],[Total Empl]]</f>
        <v>0.31992337164750956</v>
      </c>
      <c r="G98" s="15">
        <f>((ExecutiveBranchEmployeesByOccupationalSeries[[#This Row],[Male Employees]]*ExecutiveBranchEmployeesByOccupationalSeries[[#This Row],[Male
Average Salary]])+(E98*ExecutiveBranchEmployeesByOccupationalSeries[[#This Row],[Female
Average Salary]]))/ExecutiveBranchEmployeesByOccupationalSeries[[#This Row],[Total Empl]]</f>
        <v>99578.636015325465</v>
      </c>
      <c r="H98" s="15">
        <v>103055.278873239</v>
      </c>
      <c r="I98" s="15">
        <v>92188.167664670997</v>
      </c>
      <c r="J98" s="11">
        <f>ROUND(ExecutiveBranchEmployeesByOccupationalSeries[[#This Row],[Female
Average Salary]]/ExecutiveBranchEmployeesByOccupationalSeries[[#This Row],[Male
Average Salary]],3)</f>
        <v>0.89500000000000002</v>
      </c>
      <c r="K98" s="16">
        <f>ROUND(ExecutiveBranchEmployeesByOccupationalSeries[[#This Row],[% 
of Total Pop]]*ExecutiveBranchEmployeesByOccupationalSeries[[#This Row],[Female/ Male Salary %]],7)</f>
        <v>2.387E-4</v>
      </c>
    </row>
    <row r="99" spans="1:11" ht="15.6" x14ac:dyDescent="0.3">
      <c r="A99" s="6" t="s">
        <v>101</v>
      </c>
      <c r="B99" s="9">
        <f>ExecutiveBranchEmployeesByOccupationalSeries[[#This Row],[Male Employees]]+ExecutiveBranchEmployeesByOccupationalSeries[[#This Row],[Female Employees]]</f>
        <v>1888</v>
      </c>
      <c r="C99" s="13">
        <f>ExecutiveBranchEmployeesByOccupationalSeries[[#This Row],[Total Empl]]/$B$475</f>
        <v>9.6479125146916038E-4</v>
      </c>
      <c r="D99" s="9">
        <v>1264</v>
      </c>
      <c r="E99" s="9">
        <v>624</v>
      </c>
      <c r="F99" s="11">
        <f>ExecutiveBranchEmployeesByOccupationalSeries[[#This Row],[Female Employees]]/ExecutiveBranchEmployeesByOccupationalSeries[[#This Row],[Total Empl]]</f>
        <v>0.33050847457627119</v>
      </c>
      <c r="G99" s="15">
        <f>((ExecutiveBranchEmployeesByOccupationalSeries[[#This Row],[Male Employees]]*ExecutiveBranchEmployeesByOccupationalSeries[[#This Row],[Male
Average Salary]])+(E99*ExecutiveBranchEmployeesByOccupationalSeries[[#This Row],[Female
Average Salary]]))/ExecutiveBranchEmployeesByOccupationalSeries[[#This Row],[Total Empl]]</f>
        <v>89130.803495762797</v>
      </c>
      <c r="H99" s="15">
        <v>90931.268987342002</v>
      </c>
      <c r="I99" s="15">
        <v>85483.706730769001</v>
      </c>
      <c r="J99" s="11">
        <f>ROUND(ExecutiveBranchEmployeesByOccupationalSeries[[#This Row],[Female
Average Salary]]/ExecutiveBranchEmployeesByOccupationalSeries[[#This Row],[Male
Average Salary]],3)</f>
        <v>0.94</v>
      </c>
      <c r="K99" s="16">
        <f>ROUND(ExecutiveBranchEmployeesByOccupationalSeries[[#This Row],[% 
of Total Pop]]*ExecutiveBranchEmployeesByOccupationalSeries[[#This Row],[Female/ Male Salary %]],7)</f>
        <v>9.0689999999999998E-4</v>
      </c>
    </row>
    <row r="100" spans="1:11" ht="15.6" x14ac:dyDescent="0.3">
      <c r="A100" s="6" t="s">
        <v>102</v>
      </c>
      <c r="B100" s="9">
        <f>ExecutiveBranchEmployeesByOccupationalSeries[[#This Row],[Male Employees]]+ExecutiveBranchEmployeesByOccupationalSeries[[#This Row],[Female Employees]]</f>
        <v>174</v>
      </c>
      <c r="C100" s="13">
        <f>ExecutiveBranchEmployeesByOccupationalSeries[[#This Row],[Total Empl]]/$B$475</f>
        <v>8.8916142879043382E-5</v>
      </c>
      <c r="D100" s="9">
        <v>71</v>
      </c>
      <c r="E100" s="9">
        <v>103</v>
      </c>
      <c r="F100" s="11">
        <f>ExecutiveBranchEmployeesByOccupationalSeries[[#This Row],[Female Employees]]/ExecutiveBranchEmployeesByOccupationalSeries[[#This Row],[Total Empl]]</f>
        <v>0.59195402298850575</v>
      </c>
      <c r="G100" s="15">
        <f>((ExecutiveBranchEmployeesByOccupationalSeries[[#This Row],[Male Employees]]*ExecutiveBranchEmployeesByOccupationalSeries[[#This Row],[Male
Average Salary]])+(E100*ExecutiveBranchEmployeesByOccupationalSeries[[#This Row],[Female
Average Salary]]))/ExecutiveBranchEmployeesByOccupationalSeries[[#This Row],[Total Empl]]</f>
        <v>35743.224471097717</v>
      </c>
      <c r="H100" s="15">
        <v>35477.028985507</v>
      </c>
      <c r="I100" s="15">
        <v>35926.718446601997</v>
      </c>
      <c r="J100" s="11">
        <f>ROUND(ExecutiveBranchEmployeesByOccupationalSeries[[#This Row],[Female
Average Salary]]/ExecutiveBranchEmployeesByOccupationalSeries[[#This Row],[Male
Average Salary]],3)</f>
        <v>1.0129999999999999</v>
      </c>
      <c r="K100" s="16">
        <f>ROUND(ExecutiveBranchEmployeesByOccupationalSeries[[#This Row],[% 
of Total Pop]]*ExecutiveBranchEmployeesByOccupationalSeries[[#This Row],[Female/ Male Salary %]],7)</f>
        <v>9.0099999999999995E-5</v>
      </c>
    </row>
    <row r="101" spans="1:11" ht="15.6" x14ac:dyDescent="0.3">
      <c r="A101" s="6" t="s">
        <v>103</v>
      </c>
      <c r="B101" s="9">
        <f>ExecutiveBranchEmployeesByOccupationalSeries[[#This Row],[Male Employees]]+ExecutiveBranchEmployeesByOccupationalSeries[[#This Row],[Female Employees]]</f>
        <v>28599</v>
      </c>
      <c r="C101" s="13">
        <f>ExecutiveBranchEmployeesByOccupationalSeries[[#This Row],[Total Empl]]/$B$475</f>
        <v>1.4614441208033114E-2</v>
      </c>
      <c r="D101" s="9">
        <v>10444</v>
      </c>
      <c r="E101" s="9">
        <v>18155</v>
      </c>
      <c r="F101" s="11">
        <f>ExecutiveBranchEmployeesByOccupationalSeries[[#This Row],[Female Employees]]/ExecutiveBranchEmployeesByOccupationalSeries[[#This Row],[Total Empl]]</f>
        <v>0.63481240602818279</v>
      </c>
      <c r="G101" s="15">
        <f>((ExecutiveBranchEmployeesByOccupationalSeries[[#This Row],[Male Employees]]*ExecutiveBranchEmployeesByOccupationalSeries[[#This Row],[Male
Average Salary]])+(E101*ExecutiveBranchEmployeesByOccupationalSeries[[#This Row],[Female
Average Salary]]))/ExecutiveBranchEmployeesByOccupationalSeries[[#This Row],[Total Empl]]</f>
        <v>100490.71717888927</v>
      </c>
      <c r="H101" s="15">
        <v>103592.28185476099</v>
      </c>
      <c r="I101" s="15">
        <v>98706.484654802</v>
      </c>
      <c r="J101" s="11">
        <f>ROUND(ExecutiveBranchEmployeesByOccupationalSeries[[#This Row],[Female
Average Salary]]/ExecutiveBranchEmployeesByOccupationalSeries[[#This Row],[Male
Average Salary]],3)</f>
        <v>0.95299999999999996</v>
      </c>
      <c r="K101" s="16">
        <f>ROUND(ExecutiveBranchEmployeesByOccupationalSeries[[#This Row],[% 
of Total Pop]]*ExecutiveBranchEmployeesByOccupationalSeries[[#This Row],[Female/ Male Salary %]],7)</f>
        <v>1.39276E-2</v>
      </c>
    </row>
    <row r="102" spans="1:11" ht="15.6" x14ac:dyDescent="0.3">
      <c r="A102" s="6" t="s">
        <v>104</v>
      </c>
      <c r="B102" s="9">
        <f>ExecutiveBranchEmployeesByOccupationalSeries[[#This Row],[Male Employees]]+ExecutiveBranchEmployeesByOccupationalSeries[[#This Row],[Female Employees]]</f>
        <v>6181</v>
      </c>
      <c r="C102" s="13">
        <f>ExecutiveBranchEmployeesByOccupationalSeries[[#This Row],[Total Empl]]/$B$475</f>
        <v>3.1585671214676273E-3</v>
      </c>
      <c r="D102" s="9">
        <v>1656</v>
      </c>
      <c r="E102" s="9">
        <v>4525</v>
      </c>
      <c r="F102" s="11">
        <f>ExecutiveBranchEmployeesByOccupationalSeries[[#This Row],[Female Employees]]/ExecutiveBranchEmployeesByOccupationalSeries[[#This Row],[Total Empl]]</f>
        <v>0.73208218734832553</v>
      </c>
      <c r="G102" s="15">
        <f>((ExecutiveBranchEmployeesByOccupationalSeries[[#This Row],[Male Employees]]*ExecutiveBranchEmployeesByOccupationalSeries[[#This Row],[Male
Average Salary]])+(E102*ExecutiveBranchEmployeesByOccupationalSeries[[#This Row],[Female
Average Salary]]))/ExecutiveBranchEmployeesByOccupationalSeries[[#This Row],[Total Empl]]</f>
        <v>52611.714811585465</v>
      </c>
      <c r="H102" s="15">
        <v>52658.791540785001</v>
      </c>
      <c r="I102" s="15">
        <v>52594.486289253</v>
      </c>
      <c r="J102" s="11">
        <f>ROUND(ExecutiveBranchEmployeesByOccupationalSeries[[#This Row],[Female
Average Salary]]/ExecutiveBranchEmployeesByOccupationalSeries[[#This Row],[Male
Average Salary]],3)</f>
        <v>0.999</v>
      </c>
      <c r="K102" s="16">
        <f>ROUND(ExecutiveBranchEmployeesByOccupationalSeries[[#This Row],[% 
of Total Pop]]*ExecutiveBranchEmployeesByOccupationalSeries[[#This Row],[Female/ Male Salary %]],7)</f>
        <v>3.1554E-3</v>
      </c>
    </row>
    <row r="103" spans="1:11" ht="15.6" x14ac:dyDescent="0.3">
      <c r="A103" s="6" t="s">
        <v>105</v>
      </c>
      <c r="B103" s="9">
        <f>ExecutiveBranchEmployeesByOccupationalSeries[[#This Row],[Male Employees]]+ExecutiveBranchEmployeesByOccupationalSeries[[#This Row],[Female Employees]]</f>
        <v>1282</v>
      </c>
      <c r="C103" s="13">
        <f>ExecutiveBranchEmployeesByOccupationalSeries[[#This Row],[Total Empl]]/$B$475</f>
        <v>6.5511778833869899E-4</v>
      </c>
      <c r="D103" s="9">
        <v>694</v>
      </c>
      <c r="E103" s="9">
        <v>588</v>
      </c>
      <c r="F103" s="11">
        <f>ExecutiveBranchEmployeesByOccupationalSeries[[#This Row],[Female Employees]]/ExecutiveBranchEmployeesByOccupationalSeries[[#This Row],[Total Empl]]</f>
        <v>0.45865834633385333</v>
      </c>
      <c r="G103" s="15">
        <f>((ExecutiveBranchEmployeesByOccupationalSeries[[#This Row],[Male Employees]]*ExecutiveBranchEmployeesByOccupationalSeries[[#This Row],[Male
Average Salary]])+(E103*ExecutiveBranchEmployeesByOccupationalSeries[[#This Row],[Female
Average Salary]]))/ExecutiveBranchEmployeesByOccupationalSeries[[#This Row],[Total Empl]]</f>
        <v>147261.65678627146</v>
      </c>
      <c r="H103" s="15">
        <v>147966.534582133</v>
      </c>
      <c r="I103" s="15">
        <v>146429.709183673</v>
      </c>
      <c r="J103" s="11">
        <f>ROUND(ExecutiveBranchEmployeesByOccupationalSeries[[#This Row],[Female
Average Salary]]/ExecutiveBranchEmployeesByOccupationalSeries[[#This Row],[Male
Average Salary]],3)</f>
        <v>0.99</v>
      </c>
      <c r="K103" s="16">
        <f>ROUND(ExecutiveBranchEmployeesByOccupationalSeries[[#This Row],[% 
of Total Pop]]*ExecutiveBranchEmployeesByOccupationalSeries[[#This Row],[Female/ Male Salary %]],7)</f>
        <v>6.4860000000000004E-4</v>
      </c>
    </row>
    <row r="104" spans="1:11" ht="15.6" x14ac:dyDescent="0.3">
      <c r="A104" s="6" t="s">
        <v>106</v>
      </c>
      <c r="B104" s="9">
        <f>ExecutiveBranchEmployeesByOccupationalSeries[[#This Row],[Male Employees]]+ExecutiveBranchEmployeesByOccupationalSeries[[#This Row],[Female Employees]]</f>
        <v>13036</v>
      </c>
      <c r="C104" s="13">
        <f>ExecutiveBranchEmployeesByOccupationalSeries[[#This Row],[Total Empl]]/$B$475</f>
        <v>6.6615565435126983E-3</v>
      </c>
      <c r="D104" s="9">
        <v>5194</v>
      </c>
      <c r="E104" s="9">
        <v>7842</v>
      </c>
      <c r="F104" s="11">
        <f>ExecutiveBranchEmployeesByOccupationalSeries[[#This Row],[Female Employees]]/ExecutiveBranchEmployeesByOccupationalSeries[[#This Row],[Total Empl]]</f>
        <v>0.60156489720773243</v>
      </c>
      <c r="G104" s="15">
        <f>((ExecutiveBranchEmployeesByOccupationalSeries[[#This Row],[Male Employees]]*ExecutiveBranchEmployeesByOccupationalSeries[[#This Row],[Male
Average Salary]])+(E104*ExecutiveBranchEmployeesByOccupationalSeries[[#This Row],[Female
Average Salary]]))/ExecutiveBranchEmployeesByOccupationalSeries[[#This Row],[Total Empl]]</f>
        <v>113939.7935758325</v>
      </c>
      <c r="H104" s="15">
        <v>118065.658381503</v>
      </c>
      <c r="I104" s="15">
        <v>111207.105256443</v>
      </c>
      <c r="J104" s="11">
        <f>ROUND(ExecutiveBranchEmployeesByOccupationalSeries[[#This Row],[Female
Average Salary]]/ExecutiveBranchEmployeesByOccupationalSeries[[#This Row],[Male
Average Salary]],3)</f>
        <v>0.94199999999999995</v>
      </c>
      <c r="K104" s="16">
        <f>ROUND(ExecutiveBranchEmployeesByOccupationalSeries[[#This Row],[% 
of Total Pop]]*ExecutiveBranchEmployeesByOccupationalSeries[[#This Row],[Female/ Male Salary %]],7)</f>
        <v>6.2751999999999999E-3</v>
      </c>
    </row>
    <row r="105" spans="1:11" ht="15.6" x14ac:dyDescent="0.3">
      <c r="A105" s="6" t="s">
        <v>107</v>
      </c>
      <c r="B105" s="9">
        <f>ExecutiveBranchEmployeesByOccupationalSeries[[#This Row],[Male Employees]]+ExecutiveBranchEmployeesByOccupationalSeries[[#This Row],[Female Employees]]</f>
        <v>10902</v>
      </c>
      <c r="C105" s="13">
        <f>ExecutiveBranchEmployeesByOccupationalSeries[[#This Row],[Total Empl]]/$B$475</f>
        <v>5.5710562624559255E-3</v>
      </c>
      <c r="D105" s="9">
        <v>5157</v>
      </c>
      <c r="E105" s="9">
        <v>5745</v>
      </c>
      <c r="F105" s="11">
        <f>ExecutiveBranchEmployeesByOccupationalSeries[[#This Row],[Female Employees]]/ExecutiveBranchEmployeesByOccupationalSeries[[#This Row],[Total Empl]]</f>
        <v>0.52696752889378096</v>
      </c>
      <c r="G105" s="15">
        <f>((ExecutiveBranchEmployeesByOccupationalSeries[[#This Row],[Male Employees]]*ExecutiveBranchEmployeesByOccupationalSeries[[#This Row],[Male
Average Salary]])+(E105*ExecutiveBranchEmployeesByOccupationalSeries[[#This Row],[Female
Average Salary]]))/ExecutiveBranchEmployeesByOccupationalSeries[[#This Row],[Total Empl]]</f>
        <v>113864.05112711595</v>
      </c>
      <c r="H105" s="15">
        <v>114559.87424801099</v>
      </c>
      <c r="I105" s="15">
        <v>113239.44541180599</v>
      </c>
      <c r="J105" s="11">
        <f>ROUND(ExecutiveBranchEmployeesByOccupationalSeries[[#This Row],[Female
Average Salary]]/ExecutiveBranchEmployeesByOccupationalSeries[[#This Row],[Male
Average Salary]],3)</f>
        <v>0.98799999999999999</v>
      </c>
      <c r="K105" s="16">
        <f>ROUND(ExecutiveBranchEmployeesByOccupationalSeries[[#This Row],[% 
of Total Pop]]*ExecutiveBranchEmployeesByOccupationalSeries[[#This Row],[Female/ Male Salary %]],7)</f>
        <v>5.5041999999999999E-3</v>
      </c>
    </row>
    <row r="106" spans="1:11" ht="15.6" x14ac:dyDescent="0.3">
      <c r="A106" s="6" t="s">
        <v>108</v>
      </c>
      <c r="B106" s="9">
        <f>ExecutiveBranchEmployeesByOccupationalSeries[[#This Row],[Male Employees]]+ExecutiveBranchEmployeesByOccupationalSeries[[#This Row],[Female Employees]]</f>
        <v>8317</v>
      </c>
      <c r="C106" s="13">
        <f>ExecutiveBranchEmployeesByOccupationalSeries[[#This Row],[Total Empl]]/$B$475</f>
        <v>4.2500894271551943E-3</v>
      </c>
      <c r="D106" s="9">
        <v>3917</v>
      </c>
      <c r="E106" s="9">
        <v>4400</v>
      </c>
      <c r="F106" s="11">
        <f>ExecutiveBranchEmployeesByOccupationalSeries[[#This Row],[Female Employees]]/ExecutiveBranchEmployeesByOccupationalSeries[[#This Row],[Total Empl]]</f>
        <v>0.52903691234820249</v>
      </c>
      <c r="G106" s="15">
        <f>((ExecutiveBranchEmployeesByOccupationalSeries[[#This Row],[Male Employees]]*ExecutiveBranchEmployeesByOccupationalSeries[[#This Row],[Male
Average Salary]])+(E106*ExecutiveBranchEmployeesByOccupationalSeries[[#This Row],[Female
Average Salary]]))/ExecutiveBranchEmployeesByOccupationalSeries[[#This Row],[Total Empl]]</f>
        <v>116839.18744739681</v>
      </c>
      <c r="H106" s="15">
        <v>117415.94408986501</v>
      </c>
      <c r="I106" s="15">
        <v>116325.742954545</v>
      </c>
      <c r="J106" s="11">
        <f>ROUND(ExecutiveBranchEmployeesByOccupationalSeries[[#This Row],[Female
Average Salary]]/ExecutiveBranchEmployeesByOccupationalSeries[[#This Row],[Male
Average Salary]],3)</f>
        <v>0.99099999999999999</v>
      </c>
      <c r="K106" s="16">
        <f>ROUND(ExecutiveBranchEmployeesByOccupationalSeries[[#This Row],[% 
of Total Pop]]*ExecutiveBranchEmployeesByOccupationalSeries[[#This Row],[Female/ Male Salary %]],7)</f>
        <v>4.2117999999999999E-3</v>
      </c>
    </row>
    <row r="107" spans="1:11" ht="15.6" x14ac:dyDescent="0.3">
      <c r="A107" s="6" t="s">
        <v>109</v>
      </c>
      <c r="B107" s="9">
        <f>ExecutiveBranchEmployeesByOccupationalSeries[[#This Row],[Male Employees]]+ExecutiveBranchEmployeesByOccupationalSeries[[#This Row],[Female Employees]]</f>
        <v>5025</v>
      </c>
      <c r="C107" s="13">
        <f>ExecutiveBranchEmployeesByOccupationalSeries[[#This Row],[Total Empl]]/$B$475</f>
        <v>2.5678368848689255E-3</v>
      </c>
      <c r="D107" s="9">
        <v>1378</v>
      </c>
      <c r="E107" s="9">
        <v>3647</v>
      </c>
      <c r="F107" s="11">
        <f>ExecutiveBranchEmployeesByOccupationalSeries[[#This Row],[Female Employees]]/ExecutiveBranchEmployeesByOccupationalSeries[[#This Row],[Total Empl]]</f>
        <v>0.72577114427860701</v>
      </c>
      <c r="G107" s="15">
        <f>((ExecutiveBranchEmployeesByOccupationalSeries[[#This Row],[Male Employees]]*ExecutiveBranchEmployeesByOccupationalSeries[[#This Row],[Male
Average Salary]])+(E107*ExecutiveBranchEmployeesByOccupationalSeries[[#This Row],[Female
Average Salary]]))/ExecutiveBranchEmployeesByOccupationalSeries[[#This Row],[Total Empl]]</f>
        <v>49536.006618128384</v>
      </c>
      <c r="H107" s="15">
        <v>49571.730573711</v>
      </c>
      <c r="I107" s="15">
        <v>49522.508507134997</v>
      </c>
      <c r="J107" s="11">
        <f>ROUND(ExecutiveBranchEmployeesByOccupationalSeries[[#This Row],[Female
Average Salary]]/ExecutiveBranchEmployeesByOccupationalSeries[[#This Row],[Male
Average Salary]],3)</f>
        <v>0.999</v>
      </c>
      <c r="K107" s="16">
        <f>ROUND(ExecutiveBranchEmployeesByOccupationalSeries[[#This Row],[% 
of Total Pop]]*ExecutiveBranchEmployeesByOccupationalSeries[[#This Row],[Female/ Male Salary %]],7)</f>
        <v>2.5653E-3</v>
      </c>
    </row>
    <row r="108" spans="1:11" ht="15.6" x14ac:dyDescent="0.3">
      <c r="A108" s="6" t="s">
        <v>110</v>
      </c>
      <c r="B108" s="9">
        <f>ExecutiveBranchEmployeesByOccupationalSeries[[#This Row],[Male Employees]]+ExecutiveBranchEmployeesByOccupationalSeries[[#This Row],[Female Employees]]</f>
        <v>886</v>
      </c>
      <c r="C108" s="13">
        <f>ExecutiveBranchEmployeesByOccupationalSeries[[#This Row],[Total Empl]]/$B$475</f>
        <v>4.5275691144156573E-4</v>
      </c>
      <c r="D108" s="9">
        <v>296</v>
      </c>
      <c r="E108" s="9">
        <v>590</v>
      </c>
      <c r="F108" s="11">
        <f>ExecutiveBranchEmployeesByOccupationalSeries[[#This Row],[Female Employees]]/ExecutiveBranchEmployeesByOccupationalSeries[[#This Row],[Total Empl]]</f>
        <v>0.6659142212189616</v>
      </c>
      <c r="G108" s="15">
        <f>((ExecutiveBranchEmployeesByOccupationalSeries[[#This Row],[Male Employees]]*ExecutiveBranchEmployeesByOccupationalSeries[[#This Row],[Male
Average Salary]])+(E108*ExecutiveBranchEmployeesByOccupationalSeries[[#This Row],[Female
Average Salary]]))/ExecutiveBranchEmployeesByOccupationalSeries[[#This Row],[Total Empl]]</f>
        <v>76280.291196388062</v>
      </c>
      <c r="H108" s="15">
        <v>77032.135135135002</v>
      </c>
      <c r="I108" s="15">
        <v>75903.094915253998</v>
      </c>
      <c r="J108" s="11">
        <f>ROUND(ExecutiveBranchEmployeesByOccupationalSeries[[#This Row],[Female
Average Salary]]/ExecutiveBranchEmployeesByOccupationalSeries[[#This Row],[Male
Average Salary]],3)</f>
        <v>0.98499999999999999</v>
      </c>
      <c r="K108" s="16">
        <f>ROUND(ExecutiveBranchEmployeesByOccupationalSeries[[#This Row],[% 
of Total Pop]]*ExecutiveBranchEmployeesByOccupationalSeries[[#This Row],[Female/ Male Salary %]],7)</f>
        <v>4.46E-4</v>
      </c>
    </row>
    <row r="109" spans="1:11" ht="15.6" x14ac:dyDescent="0.3">
      <c r="A109" s="6" t="s">
        <v>111</v>
      </c>
      <c r="B109" s="9">
        <f>ExecutiveBranchEmployeesByOccupationalSeries[[#This Row],[Male Employees]]+ExecutiveBranchEmployeesByOccupationalSeries[[#This Row],[Female Employees]]</f>
        <v>562</v>
      </c>
      <c r="C109" s="13">
        <f>ExecutiveBranchEmployeesByOccupationalSeries[[#This Row],[Total Empl]]/$B$475</f>
        <v>2.8718892125300218E-4</v>
      </c>
      <c r="D109" s="9">
        <v>117</v>
      </c>
      <c r="E109" s="9">
        <v>445</v>
      </c>
      <c r="F109" s="11">
        <f>ExecutiveBranchEmployeesByOccupationalSeries[[#This Row],[Female Employees]]/ExecutiveBranchEmployeesByOccupationalSeries[[#This Row],[Total Empl]]</f>
        <v>0.79181494661921703</v>
      </c>
      <c r="G109" s="15">
        <f>((ExecutiveBranchEmployeesByOccupationalSeries[[#This Row],[Male Employees]]*ExecutiveBranchEmployeesByOccupationalSeries[[#This Row],[Male
Average Salary]])+(E109*ExecutiveBranchEmployeesByOccupationalSeries[[#This Row],[Female
Average Salary]]))/ExecutiveBranchEmployeesByOccupationalSeries[[#This Row],[Total Empl]]</f>
        <v>44541.560498220599</v>
      </c>
      <c r="H109" s="15">
        <v>44926.230769230999</v>
      </c>
      <c r="I109" s="15">
        <v>44440.422471910002</v>
      </c>
      <c r="J109" s="11">
        <f>ROUND(ExecutiveBranchEmployeesByOccupationalSeries[[#This Row],[Female
Average Salary]]/ExecutiveBranchEmployeesByOccupationalSeries[[#This Row],[Male
Average Salary]],3)</f>
        <v>0.98899999999999999</v>
      </c>
      <c r="K109" s="16">
        <f>ROUND(ExecutiveBranchEmployeesByOccupationalSeries[[#This Row],[% 
of Total Pop]]*ExecutiveBranchEmployeesByOccupationalSeries[[#This Row],[Female/ Male Salary %]],7)</f>
        <v>2.8400000000000002E-4</v>
      </c>
    </row>
    <row r="110" spans="1:11" ht="15.6" x14ac:dyDescent="0.3">
      <c r="A110" s="6" t="s">
        <v>112</v>
      </c>
      <c r="B110" s="9">
        <f>ExecutiveBranchEmployeesByOccupationalSeries[[#This Row],[Male Employees]]+ExecutiveBranchEmployeesByOccupationalSeries[[#This Row],[Female Employees]]</f>
        <v>702</v>
      </c>
      <c r="C110" s="13">
        <f>ExecutiveBranchEmployeesByOccupationalSeries[[#This Row],[Total Empl]]/$B$475</f>
        <v>3.5873064540855432E-4</v>
      </c>
      <c r="D110" s="9">
        <v>221</v>
      </c>
      <c r="E110" s="9">
        <v>481</v>
      </c>
      <c r="F110" s="11">
        <f>ExecutiveBranchEmployeesByOccupationalSeries[[#This Row],[Female Employees]]/ExecutiveBranchEmployeesByOccupationalSeries[[#This Row],[Total Empl]]</f>
        <v>0.68518518518518523</v>
      </c>
      <c r="G110" s="15">
        <f>((ExecutiveBranchEmployeesByOccupationalSeries[[#This Row],[Male Employees]]*ExecutiveBranchEmployeesByOccupationalSeries[[#This Row],[Male
Average Salary]])+(E110*ExecutiveBranchEmployeesByOccupationalSeries[[#This Row],[Female
Average Salary]]))/ExecutiveBranchEmployeesByOccupationalSeries[[#This Row],[Total Empl]]</f>
        <v>53118.085470085651</v>
      </c>
      <c r="H110" s="15">
        <v>54147.022624434001</v>
      </c>
      <c r="I110" s="15">
        <v>52645.330561331</v>
      </c>
      <c r="J110" s="11">
        <f>ROUND(ExecutiveBranchEmployeesByOccupationalSeries[[#This Row],[Female
Average Salary]]/ExecutiveBranchEmployeesByOccupationalSeries[[#This Row],[Male
Average Salary]],3)</f>
        <v>0.97199999999999998</v>
      </c>
      <c r="K110" s="16">
        <f>ROUND(ExecutiveBranchEmployeesByOccupationalSeries[[#This Row],[% 
of Total Pop]]*ExecutiveBranchEmployeesByOccupationalSeries[[#This Row],[Female/ Male Salary %]],7)</f>
        <v>3.4870000000000002E-4</v>
      </c>
    </row>
    <row r="111" spans="1:11" ht="15.6" x14ac:dyDescent="0.3">
      <c r="A111" s="6" t="s">
        <v>113</v>
      </c>
      <c r="B111" s="9">
        <f>ExecutiveBranchEmployeesByOccupationalSeries[[#This Row],[Male Employees]]+ExecutiveBranchEmployeesByOccupationalSeries[[#This Row],[Female Employees]]</f>
        <v>1239</v>
      </c>
      <c r="C111" s="13">
        <f>ExecutiveBranchEmployeesByOccupationalSeries[[#This Row],[Total Empl]]/$B$475</f>
        <v>6.3314425877663649E-4</v>
      </c>
      <c r="D111" s="9">
        <v>348</v>
      </c>
      <c r="E111" s="9">
        <v>891</v>
      </c>
      <c r="F111" s="11">
        <f>ExecutiveBranchEmployeesByOccupationalSeries[[#This Row],[Female Employees]]/ExecutiveBranchEmployeesByOccupationalSeries[[#This Row],[Total Empl]]</f>
        <v>0.71912832929782078</v>
      </c>
      <c r="G111" s="15">
        <f>((ExecutiveBranchEmployeesByOccupationalSeries[[#This Row],[Male Employees]]*ExecutiveBranchEmployeesByOccupationalSeries[[#This Row],[Male
Average Salary]])+(E111*ExecutiveBranchEmployeesByOccupationalSeries[[#This Row],[Female
Average Salary]]))/ExecutiveBranchEmployeesByOccupationalSeries[[#This Row],[Total Empl]]</f>
        <v>49355.552472750649</v>
      </c>
      <c r="H111" s="15">
        <v>48869.153623188002</v>
      </c>
      <c r="I111" s="15">
        <v>49545.526434195999</v>
      </c>
      <c r="J111" s="11">
        <f>ROUND(ExecutiveBranchEmployeesByOccupationalSeries[[#This Row],[Female
Average Salary]]/ExecutiveBranchEmployeesByOccupationalSeries[[#This Row],[Male
Average Salary]],3)</f>
        <v>1.014</v>
      </c>
      <c r="K111" s="16">
        <f>ROUND(ExecutiveBranchEmployeesByOccupationalSeries[[#This Row],[% 
of Total Pop]]*ExecutiveBranchEmployeesByOccupationalSeries[[#This Row],[Female/ Male Salary %]],7)</f>
        <v>6.4199999999999999E-4</v>
      </c>
    </row>
    <row r="112" spans="1:11" ht="15.6" x14ac:dyDescent="0.3">
      <c r="A112" s="6" t="s">
        <v>114</v>
      </c>
      <c r="B112" s="9">
        <f>ExecutiveBranchEmployeesByOccupationalSeries[[#This Row],[Male Employees]]+ExecutiveBranchEmployeesByOccupationalSeries[[#This Row],[Female Employees]]</f>
        <v>1502</v>
      </c>
      <c r="C112" s="13">
        <f>ExecutiveBranchEmployeesByOccupationalSeries[[#This Row],[Total Empl]]/$B$475</f>
        <v>7.6754049772599523E-4</v>
      </c>
      <c r="D112" s="9">
        <v>491</v>
      </c>
      <c r="E112" s="9">
        <v>1011</v>
      </c>
      <c r="F112" s="11">
        <f>ExecutiveBranchEmployeesByOccupationalSeries[[#This Row],[Female Employees]]/ExecutiveBranchEmployeesByOccupationalSeries[[#This Row],[Total Empl]]</f>
        <v>0.67310252996005326</v>
      </c>
      <c r="G112" s="15">
        <f>((ExecutiveBranchEmployeesByOccupationalSeries[[#This Row],[Male Employees]]*ExecutiveBranchEmployeesByOccupationalSeries[[#This Row],[Male
Average Salary]])+(E112*ExecutiveBranchEmployeesByOccupationalSeries[[#This Row],[Female
Average Salary]]))/ExecutiveBranchEmployeesByOccupationalSeries[[#This Row],[Total Empl]]</f>
        <v>49176.726364847047</v>
      </c>
      <c r="H112" s="15">
        <v>49163.433808554</v>
      </c>
      <c r="I112" s="15">
        <v>49183.181998022003</v>
      </c>
      <c r="J112" s="11">
        <f>ROUND(ExecutiveBranchEmployeesByOccupationalSeries[[#This Row],[Female
Average Salary]]/ExecutiveBranchEmployeesByOccupationalSeries[[#This Row],[Male
Average Salary]],3)</f>
        <v>1</v>
      </c>
      <c r="K112" s="16">
        <f>ROUND(ExecutiveBranchEmployeesByOccupationalSeries[[#This Row],[% 
of Total Pop]]*ExecutiveBranchEmployeesByOccupationalSeries[[#This Row],[Female/ Male Salary %]],7)</f>
        <v>7.6749999999999995E-4</v>
      </c>
    </row>
    <row r="113" spans="1:11" ht="15.6" x14ac:dyDescent="0.3">
      <c r="A113" s="6" t="s">
        <v>115</v>
      </c>
      <c r="B113" s="9">
        <f>ExecutiveBranchEmployeesByOccupationalSeries[[#This Row],[Male Employees]]+ExecutiveBranchEmployeesByOccupationalSeries[[#This Row],[Female Employees]]</f>
        <v>13989</v>
      </c>
      <c r="C113" s="13">
        <f>ExecutiveBranchEmployeesByOccupationalSeries[[#This Row],[Total Empl]]/$B$475</f>
        <v>7.1485512800858499E-3</v>
      </c>
      <c r="D113" s="9">
        <v>4773</v>
      </c>
      <c r="E113" s="9">
        <v>9216</v>
      </c>
      <c r="F113" s="11">
        <f>ExecutiveBranchEmployeesByOccupationalSeries[[#This Row],[Female Employees]]/ExecutiveBranchEmployeesByOccupationalSeries[[#This Row],[Total Empl]]</f>
        <v>0.65880334548573882</v>
      </c>
      <c r="G113" s="15">
        <f>((ExecutiveBranchEmployeesByOccupationalSeries[[#This Row],[Male Employees]]*ExecutiveBranchEmployeesByOccupationalSeries[[#This Row],[Male
Average Salary]])+(E113*ExecutiveBranchEmployeesByOccupationalSeries[[#This Row],[Female
Average Salary]]))/ExecutiveBranchEmployeesByOccupationalSeries[[#This Row],[Total Empl]]</f>
        <v>103675.34888282462</v>
      </c>
      <c r="H113" s="15">
        <v>107087.728358835</v>
      </c>
      <c r="I113" s="15">
        <v>101908.065111232</v>
      </c>
      <c r="J113" s="11">
        <f>ROUND(ExecutiveBranchEmployeesByOccupationalSeries[[#This Row],[Female
Average Salary]]/ExecutiveBranchEmployeesByOccupationalSeries[[#This Row],[Male
Average Salary]],3)</f>
        <v>0.95199999999999996</v>
      </c>
      <c r="K113" s="16">
        <f>ROUND(ExecutiveBranchEmployeesByOccupationalSeries[[#This Row],[% 
of Total Pop]]*ExecutiveBranchEmployeesByOccupationalSeries[[#This Row],[Female/ Male Salary %]],7)</f>
        <v>6.8053999999999996E-3</v>
      </c>
    </row>
    <row r="114" spans="1:11" ht="15.6" x14ac:dyDescent="0.3">
      <c r="A114" s="6" t="s">
        <v>116</v>
      </c>
      <c r="B114" s="9">
        <f>ExecutiveBranchEmployeesByOccupationalSeries[[#This Row],[Male Employees]]+ExecutiveBranchEmployeesByOccupationalSeries[[#This Row],[Female Employees]]</f>
        <v>511</v>
      </c>
      <c r="C114" s="13">
        <f>ExecutiveBranchEmployeesByOccupationalSeries[[#This Row],[Total Empl]]/$B$475</f>
        <v>2.6112729316776534E-4</v>
      </c>
      <c r="D114" s="9">
        <v>134</v>
      </c>
      <c r="E114" s="9">
        <v>377</v>
      </c>
      <c r="F114" s="11">
        <f>ExecutiveBranchEmployeesByOccupationalSeries[[#This Row],[Female Employees]]/ExecutiveBranchEmployeesByOccupationalSeries[[#This Row],[Total Empl]]</f>
        <v>0.73776908023483367</v>
      </c>
      <c r="G114" s="15">
        <f>((ExecutiveBranchEmployeesByOccupationalSeries[[#This Row],[Male Employees]]*ExecutiveBranchEmployeesByOccupationalSeries[[#This Row],[Male
Average Salary]])+(E114*ExecutiveBranchEmployeesByOccupationalSeries[[#This Row],[Female
Average Salary]]))/ExecutiveBranchEmployeesByOccupationalSeries[[#This Row],[Total Empl]]</f>
        <v>52652.070450097694</v>
      </c>
      <c r="H114" s="15">
        <v>51565.171641790999</v>
      </c>
      <c r="I114" s="15">
        <v>53038.395225464003</v>
      </c>
      <c r="J114" s="11">
        <f>ROUND(ExecutiveBranchEmployeesByOccupationalSeries[[#This Row],[Female
Average Salary]]/ExecutiveBranchEmployeesByOccupationalSeries[[#This Row],[Male
Average Salary]],3)</f>
        <v>1.0289999999999999</v>
      </c>
      <c r="K114" s="16">
        <f>ROUND(ExecutiveBranchEmployeesByOccupationalSeries[[#This Row],[% 
of Total Pop]]*ExecutiveBranchEmployeesByOccupationalSeries[[#This Row],[Female/ Male Salary %]],7)</f>
        <v>2.6870000000000003E-4</v>
      </c>
    </row>
    <row r="115" spans="1:11" ht="15.6" x14ac:dyDescent="0.3">
      <c r="A115" s="6" t="s">
        <v>117</v>
      </c>
      <c r="B115" s="9">
        <f>ExecutiveBranchEmployeesByOccupationalSeries[[#This Row],[Male Employees]]+ExecutiveBranchEmployeesByOccupationalSeries[[#This Row],[Female Employees]]</f>
        <v>5350</v>
      </c>
      <c r="C115" s="13">
        <f>ExecutiveBranchEmployeesByOccupationalSeries[[#This Row],[Total Empl]]/$B$475</f>
        <v>2.7339158873728856E-3</v>
      </c>
      <c r="D115" s="9">
        <v>3348</v>
      </c>
      <c r="E115" s="9">
        <v>2002</v>
      </c>
      <c r="F115" s="11">
        <f>ExecutiveBranchEmployeesByOccupationalSeries[[#This Row],[Female Employees]]/ExecutiveBranchEmployeesByOccupationalSeries[[#This Row],[Total Empl]]</f>
        <v>0.3742056074766355</v>
      </c>
      <c r="G115" s="15">
        <f>((ExecutiveBranchEmployeesByOccupationalSeries[[#This Row],[Male Employees]]*ExecutiveBranchEmployeesByOccupationalSeries[[#This Row],[Male
Average Salary]])+(E115*ExecutiveBranchEmployeesByOccupationalSeries[[#This Row],[Female
Average Salary]]))/ExecutiveBranchEmployeesByOccupationalSeries[[#This Row],[Total Empl]]</f>
        <v>145131.42451004349</v>
      </c>
      <c r="H115" s="15">
        <v>145224.38062387501</v>
      </c>
      <c r="I115" s="15">
        <v>144975.97142857101</v>
      </c>
      <c r="J115" s="11">
        <f>ROUND(ExecutiveBranchEmployeesByOccupationalSeries[[#This Row],[Female
Average Salary]]/ExecutiveBranchEmployeesByOccupationalSeries[[#This Row],[Male
Average Salary]],3)</f>
        <v>0.998</v>
      </c>
      <c r="K115" s="16">
        <f>ROUND(ExecutiveBranchEmployeesByOccupationalSeries[[#This Row],[% 
of Total Pop]]*ExecutiveBranchEmployeesByOccupationalSeries[[#This Row],[Female/ Male Salary %]],7)</f>
        <v>2.7284000000000002E-3</v>
      </c>
    </row>
    <row r="116" spans="1:11" ht="15.6" x14ac:dyDescent="0.3">
      <c r="A116" s="6" t="s">
        <v>118</v>
      </c>
      <c r="B116" s="9">
        <f>ExecutiveBranchEmployeesByOccupationalSeries[[#This Row],[Male Employees]]+ExecutiveBranchEmployeesByOccupationalSeries[[#This Row],[Female Employees]]</f>
        <v>770</v>
      </c>
      <c r="C116" s="13">
        <f>ExecutiveBranchEmployeesByOccupationalSeries[[#This Row],[Total Empl]]/$B$475</f>
        <v>3.9347948285553682E-4</v>
      </c>
      <c r="D116" s="9">
        <v>467</v>
      </c>
      <c r="E116" s="9">
        <v>303</v>
      </c>
      <c r="F116" s="11">
        <f>ExecutiveBranchEmployeesByOccupationalSeries[[#This Row],[Female Employees]]/ExecutiveBranchEmployeesByOccupationalSeries[[#This Row],[Total Empl]]</f>
        <v>0.39350649350649353</v>
      </c>
      <c r="G116" s="15">
        <f>((ExecutiveBranchEmployeesByOccupationalSeries[[#This Row],[Male Employees]]*ExecutiveBranchEmployeesByOccupationalSeries[[#This Row],[Male
Average Salary]])+(E116*ExecutiveBranchEmployeesByOccupationalSeries[[#This Row],[Female
Average Salary]]))/ExecutiveBranchEmployeesByOccupationalSeries[[#This Row],[Total Empl]]</f>
        <v>103952.46233766245</v>
      </c>
      <c r="H116" s="15">
        <v>103247.68308351201</v>
      </c>
      <c r="I116" s="15">
        <v>105038.70627062699</v>
      </c>
      <c r="J116" s="11">
        <f>ROUND(ExecutiveBranchEmployeesByOccupationalSeries[[#This Row],[Female
Average Salary]]/ExecutiveBranchEmployeesByOccupationalSeries[[#This Row],[Male
Average Salary]],3)</f>
        <v>1.0169999999999999</v>
      </c>
      <c r="K116" s="16">
        <f>ROUND(ExecutiveBranchEmployeesByOccupationalSeries[[#This Row],[% 
of Total Pop]]*ExecutiveBranchEmployeesByOccupationalSeries[[#This Row],[Female/ Male Salary %]],7)</f>
        <v>4.0020000000000002E-4</v>
      </c>
    </row>
    <row r="117" spans="1:11" ht="15.6" x14ac:dyDescent="0.3">
      <c r="A117" s="6" t="s">
        <v>119</v>
      </c>
      <c r="B117" s="9">
        <f>ExecutiveBranchEmployeesByOccupationalSeries[[#This Row],[Male Employees]]+ExecutiveBranchEmployeesByOccupationalSeries[[#This Row],[Female Employees]]</f>
        <v>8834</v>
      </c>
      <c r="C117" s="13">
        <f>ExecutiveBranchEmployeesByOccupationalSeries[[#This Row],[Total Empl]]/$B$475</f>
        <v>4.5142827942153407E-3</v>
      </c>
      <c r="D117" s="9">
        <v>2202</v>
      </c>
      <c r="E117" s="9">
        <v>6632</v>
      </c>
      <c r="F117" s="11">
        <f>ExecutiveBranchEmployeesByOccupationalSeries[[#This Row],[Female Employees]]/ExecutiveBranchEmployeesByOccupationalSeries[[#This Row],[Total Empl]]</f>
        <v>0.75073579352501696</v>
      </c>
      <c r="G117" s="15">
        <f>((ExecutiveBranchEmployeesByOccupationalSeries[[#This Row],[Male Employees]]*ExecutiveBranchEmployeesByOccupationalSeries[[#This Row],[Male
Average Salary]])+(E117*ExecutiveBranchEmployeesByOccupationalSeries[[#This Row],[Female
Average Salary]]))/ExecutiveBranchEmployeesByOccupationalSeries[[#This Row],[Total Empl]]</f>
        <v>53275.538079256658</v>
      </c>
      <c r="H117" s="15">
        <v>53029.599909172997</v>
      </c>
      <c r="I117" s="15">
        <v>53357.196078430999</v>
      </c>
      <c r="J117" s="11">
        <f>ROUND(ExecutiveBranchEmployeesByOccupationalSeries[[#This Row],[Female
Average Salary]]/ExecutiveBranchEmployeesByOccupationalSeries[[#This Row],[Male
Average Salary]],3)</f>
        <v>1.006</v>
      </c>
      <c r="K117" s="16">
        <f>ROUND(ExecutiveBranchEmployeesByOccupationalSeries[[#This Row],[% 
of Total Pop]]*ExecutiveBranchEmployeesByOccupationalSeries[[#This Row],[Female/ Male Salary %]],7)</f>
        <v>4.5414000000000001E-3</v>
      </c>
    </row>
    <row r="118" spans="1:11" ht="15.6" x14ac:dyDescent="0.3">
      <c r="A118" s="6" t="s">
        <v>120</v>
      </c>
      <c r="B118" s="9">
        <f>ExecutiveBranchEmployeesByOccupationalSeries[[#This Row],[Male Employees]]+ExecutiveBranchEmployeesByOccupationalSeries[[#This Row],[Female Employees]]</f>
        <v>12735</v>
      </c>
      <c r="C118" s="13">
        <f>ExecutiveBranchEmployeesByOccupationalSeries[[#This Row],[Total Empl]]/$B$475</f>
        <v>6.5077418365782616E-3</v>
      </c>
      <c r="D118" s="9">
        <v>4869</v>
      </c>
      <c r="E118" s="9">
        <v>7866</v>
      </c>
      <c r="F118" s="11">
        <f>ExecutiveBranchEmployeesByOccupationalSeries[[#This Row],[Female Employees]]/ExecutiveBranchEmployeesByOccupationalSeries[[#This Row],[Total Empl]]</f>
        <v>0.61766784452296819</v>
      </c>
      <c r="G118" s="15">
        <f>((ExecutiveBranchEmployeesByOccupationalSeries[[#This Row],[Male Employees]]*ExecutiveBranchEmployeesByOccupationalSeries[[#This Row],[Male
Average Salary]])+(E118*ExecutiveBranchEmployeesByOccupationalSeries[[#This Row],[Female
Average Salary]]))/ExecutiveBranchEmployeesByOccupationalSeries[[#This Row],[Total Empl]]</f>
        <v>118536.71446423394</v>
      </c>
      <c r="H118" s="15">
        <v>117097.796216327</v>
      </c>
      <c r="I118" s="15">
        <v>119427.394981531</v>
      </c>
      <c r="J118" s="11">
        <f>ROUND(ExecutiveBranchEmployeesByOccupationalSeries[[#This Row],[Female
Average Salary]]/ExecutiveBranchEmployeesByOccupationalSeries[[#This Row],[Male
Average Salary]],3)</f>
        <v>1.02</v>
      </c>
      <c r="K118" s="16">
        <f>ROUND(ExecutiveBranchEmployeesByOccupationalSeries[[#This Row],[% 
of Total Pop]]*ExecutiveBranchEmployeesByOccupationalSeries[[#This Row],[Female/ Male Salary %]],7)</f>
        <v>6.6379000000000004E-3</v>
      </c>
    </row>
    <row r="119" spans="1:11" ht="15.6" x14ac:dyDescent="0.3">
      <c r="A119" s="6" t="s">
        <v>121</v>
      </c>
      <c r="B119" s="9">
        <f>ExecutiveBranchEmployeesByOccupationalSeries[[#This Row],[Male Employees]]+ExecutiveBranchEmployeesByOccupationalSeries[[#This Row],[Female Employees]]</f>
        <v>24199</v>
      </c>
      <c r="C119" s="13">
        <f>ExecutiveBranchEmployeesByOccupationalSeries[[#This Row],[Total Empl]]/$B$475</f>
        <v>1.2365987020287189E-2</v>
      </c>
      <c r="D119" s="9">
        <v>13968</v>
      </c>
      <c r="E119" s="9">
        <v>10231</v>
      </c>
      <c r="F119" s="11">
        <f>ExecutiveBranchEmployeesByOccupationalSeries[[#This Row],[Female Employees]]/ExecutiveBranchEmployeesByOccupationalSeries[[#This Row],[Total Empl]]</f>
        <v>0.42278606553989834</v>
      </c>
      <c r="G119" s="15">
        <f>((ExecutiveBranchEmployeesByOccupationalSeries[[#This Row],[Male Employees]]*ExecutiveBranchEmployeesByOccupationalSeries[[#This Row],[Male
Average Salary]])+(E119*ExecutiveBranchEmployeesByOccupationalSeries[[#This Row],[Female
Average Salary]]))/ExecutiveBranchEmployeesByOccupationalSeries[[#This Row],[Total Empl]]</f>
        <v>271016.29326156626</v>
      </c>
      <c r="H119" s="15">
        <v>280035.61763231398</v>
      </c>
      <c r="I119" s="15">
        <v>258702.548484848</v>
      </c>
      <c r="J119" s="11">
        <f>ROUND(ExecutiveBranchEmployeesByOccupationalSeries[[#This Row],[Female
Average Salary]]/ExecutiveBranchEmployeesByOccupationalSeries[[#This Row],[Male
Average Salary]],3)</f>
        <v>0.92400000000000004</v>
      </c>
      <c r="K119" s="16">
        <f>ROUND(ExecutiveBranchEmployeesByOccupationalSeries[[#This Row],[% 
of Total Pop]]*ExecutiveBranchEmployeesByOccupationalSeries[[#This Row],[Female/ Male Salary %]],7)</f>
        <v>1.1426199999999999E-2</v>
      </c>
    </row>
    <row r="120" spans="1:11" ht="15.6" x14ac:dyDescent="0.3">
      <c r="A120" s="6" t="s">
        <v>122</v>
      </c>
      <c r="B120" s="9">
        <f>ExecutiveBranchEmployeesByOccupationalSeries[[#This Row],[Male Employees]]+ExecutiveBranchEmployeesByOccupationalSeries[[#This Row],[Female Employees]]</f>
        <v>3255</v>
      </c>
      <c r="C120" s="13">
        <f>ExecutiveBranchEmployeesByOccupationalSeries[[#This Row],[Total Empl]]/$B$475</f>
        <v>1.6633450866165875E-3</v>
      </c>
      <c r="D120" s="9">
        <v>1374</v>
      </c>
      <c r="E120" s="9">
        <v>1881</v>
      </c>
      <c r="F120" s="11">
        <f>ExecutiveBranchEmployeesByOccupationalSeries[[#This Row],[Female Employees]]/ExecutiveBranchEmployeesByOccupationalSeries[[#This Row],[Total Empl]]</f>
        <v>0.57788018433179722</v>
      </c>
      <c r="G120" s="15">
        <f>((ExecutiveBranchEmployeesByOccupationalSeries[[#This Row],[Male Employees]]*ExecutiveBranchEmployeesByOccupationalSeries[[#This Row],[Male
Average Salary]])+(E120*ExecutiveBranchEmployeesByOccupationalSeries[[#This Row],[Female
Average Salary]]))/ExecutiveBranchEmployeesByOccupationalSeries[[#This Row],[Total Empl]]</f>
        <v>116032.55089795301</v>
      </c>
      <c r="H120" s="15">
        <v>116801.544715447</v>
      </c>
      <c r="I120" s="15">
        <v>115470.829736211</v>
      </c>
      <c r="J120" s="11">
        <f>ROUND(ExecutiveBranchEmployeesByOccupationalSeries[[#This Row],[Female
Average Salary]]/ExecutiveBranchEmployeesByOccupationalSeries[[#This Row],[Male
Average Salary]],3)</f>
        <v>0.98899999999999999</v>
      </c>
      <c r="K120" s="16">
        <f>ROUND(ExecutiveBranchEmployeesByOccupationalSeries[[#This Row],[% 
of Total Pop]]*ExecutiveBranchEmployeesByOccupationalSeries[[#This Row],[Female/ Male Salary %]],7)</f>
        <v>1.645E-3</v>
      </c>
    </row>
    <row r="121" spans="1:11" ht="15.6" x14ac:dyDescent="0.3">
      <c r="A121" s="6" t="s">
        <v>123</v>
      </c>
      <c r="B121" s="9">
        <f>ExecutiveBranchEmployeesByOccupationalSeries[[#This Row],[Male Employees]]+ExecutiveBranchEmployeesByOccupationalSeries[[#This Row],[Female Employees]]</f>
        <v>89925</v>
      </c>
      <c r="C121" s="13">
        <f>ExecutiveBranchEmployeesByOccupationalSeries[[#This Row],[Total Empl]]/$B$475</f>
        <v>4.5952782462057334E-2</v>
      </c>
      <c r="D121" s="9">
        <v>16838</v>
      </c>
      <c r="E121" s="9">
        <v>73087</v>
      </c>
      <c r="F121" s="11">
        <f>ExecutiveBranchEmployeesByOccupationalSeries[[#This Row],[Female Employees]]/ExecutiveBranchEmployeesByOccupationalSeries[[#This Row],[Total Empl]]</f>
        <v>0.81275507367250488</v>
      </c>
      <c r="G121" s="15">
        <f>((ExecutiveBranchEmployeesByOccupationalSeries[[#This Row],[Male Employees]]*ExecutiveBranchEmployeesByOccupationalSeries[[#This Row],[Male
Average Salary]])+(E121*ExecutiveBranchEmployeesByOccupationalSeries[[#This Row],[Female
Average Salary]]))/ExecutiveBranchEmployeesByOccupationalSeries[[#This Row],[Total Empl]]</f>
        <v>107028.867471847</v>
      </c>
      <c r="H121" s="15">
        <v>105232.032137341</v>
      </c>
      <c r="I121" s="15">
        <v>107442.82772965499</v>
      </c>
      <c r="J121" s="11">
        <f>ROUND(ExecutiveBranchEmployeesByOccupationalSeries[[#This Row],[Female
Average Salary]]/ExecutiveBranchEmployeesByOccupationalSeries[[#This Row],[Male
Average Salary]],3)</f>
        <v>1.0209999999999999</v>
      </c>
      <c r="K121" s="16">
        <f>ROUND(ExecutiveBranchEmployeesByOccupationalSeries[[#This Row],[% 
of Total Pop]]*ExecutiveBranchEmployeesByOccupationalSeries[[#This Row],[Female/ Male Salary %]],7)</f>
        <v>4.6917800000000003E-2</v>
      </c>
    </row>
    <row r="122" spans="1:11" ht="15.6" x14ac:dyDescent="0.3">
      <c r="A122" s="6" t="s">
        <v>124</v>
      </c>
      <c r="B122" s="9">
        <f>ExecutiveBranchEmployeesByOccupationalSeries[[#This Row],[Male Employees]]+ExecutiveBranchEmployeesByOccupationalSeries[[#This Row],[Female Employees]]</f>
        <v>17755</v>
      </c>
      <c r="C122" s="13">
        <f>ExecutiveBranchEmployeesByOccupationalSeries[[#This Row],[Total Empl]]/$B$475</f>
        <v>9.0730236598702031E-3</v>
      </c>
      <c r="D122" s="9">
        <v>2957</v>
      </c>
      <c r="E122" s="9">
        <v>14798</v>
      </c>
      <c r="F122" s="11">
        <f>ExecutiveBranchEmployeesByOccupationalSeries[[#This Row],[Female Employees]]/ExecutiveBranchEmployeesByOccupationalSeries[[#This Row],[Total Empl]]</f>
        <v>0.8334553646860039</v>
      </c>
      <c r="G122" s="15">
        <f>((ExecutiveBranchEmployeesByOccupationalSeries[[#This Row],[Male Employees]]*ExecutiveBranchEmployeesByOccupationalSeries[[#This Row],[Male
Average Salary]])+(E122*ExecutiveBranchEmployeesByOccupationalSeries[[#This Row],[Female
Average Salary]]))/ExecutiveBranchEmployeesByOccupationalSeries[[#This Row],[Total Empl]]</f>
        <v>60283.987269720536</v>
      </c>
      <c r="H122" s="15">
        <v>62151.331639566</v>
      </c>
      <c r="I122" s="15">
        <v>59910.846487071998</v>
      </c>
      <c r="J122" s="11">
        <f>ROUND(ExecutiveBranchEmployeesByOccupationalSeries[[#This Row],[Female
Average Salary]]/ExecutiveBranchEmployeesByOccupationalSeries[[#This Row],[Male
Average Salary]],3)</f>
        <v>0.96399999999999997</v>
      </c>
      <c r="K122" s="16">
        <f>ROUND(ExecutiveBranchEmployeesByOccupationalSeries[[#This Row],[% 
of Total Pop]]*ExecutiveBranchEmployeesByOccupationalSeries[[#This Row],[Female/ Male Salary %]],7)</f>
        <v>8.7463999999999997E-3</v>
      </c>
    </row>
    <row r="123" spans="1:11" ht="15.6" x14ac:dyDescent="0.3">
      <c r="A123" s="6" t="s">
        <v>125</v>
      </c>
      <c r="B123" s="9">
        <f>ExecutiveBranchEmployeesByOccupationalSeries[[#This Row],[Male Employees]]+ExecutiveBranchEmployeesByOccupationalSeries[[#This Row],[Female Employees]]</f>
        <v>13906</v>
      </c>
      <c r="C123" s="13">
        <f>ExecutiveBranchEmployeesByOccupationalSeries[[#This Row],[Total Empl]]/$B$475</f>
        <v>7.1061372579079157E-3</v>
      </c>
      <c r="D123" s="9">
        <v>2743</v>
      </c>
      <c r="E123" s="9">
        <v>11163</v>
      </c>
      <c r="F123" s="11">
        <f>ExecutiveBranchEmployeesByOccupationalSeries[[#This Row],[Female Employees]]/ExecutiveBranchEmployeesByOccupationalSeries[[#This Row],[Total Empl]]</f>
        <v>0.80274701567668627</v>
      </c>
      <c r="G123" s="15">
        <f>((ExecutiveBranchEmployeesByOccupationalSeries[[#This Row],[Male Employees]]*ExecutiveBranchEmployeesByOccupationalSeries[[#This Row],[Male
Average Salary]])+(E123*ExecutiveBranchEmployeesByOccupationalSeries[[#This Row],[Female
Average Salary]]))/ExecutiveBranchEmployeesByOccupationalSeries[[#This Row],[Total Empl]]</f>
        <v>44350.121546818118</v>
      </c>
      <c r="H123" s="15">
        <v>45196.635135135002</v>
      </c>
      <c r="I123" s="15">
        <v>44142.114131898001</v>
      </c>
      <c r="J123" s="11">
        <f>ROUND(ExecutiveBranchEmployeesByOccupationalSeries[[#This Row],[Female
Average Salary]]/ExecutiveBranchEmployeesByOccupationalSeries[[#This Row],[Male
Average Salary]],3)</f>
        <v>0.97699999999999998</v>
      </c>
      <c r="K123" s="16">
        <f>ROUND(ExecutiveBranchEmployeesByOccupationalSeries[[#This Row],[% 
of Total Pop]]*ExecutiveBranchEmployeesByOccupationalSeries[[#This Row],[Female/ Male Salary %]],7)</f>
        <v>6.9426999999999996E-3</v>
      </c>
    </row>
    <row r="124" spans="1:11" ht="15.6" x14ac:dyDescent="0.3">
      <c r="A124" s="6" t="s">
        <v>126</v>
      </c>
      <c r="B124" s="9">
        <f>ExecutiveBranchEmployeesByOccupationalSeries[[#This Row],[Male Employees]]+ExecutiveBranchEmployeesByOccupationalSeries[[#This Row],[Female Employees]]</f>
        <v>3136</v>
      </c>
      <c r="C124" s="13">
        <f>ExecutiveBranchEmployeesByOccupationalSeries[[#This Row],[Total Empl]]/$B$475</f>
        <v>1.602534621084368E-3</v>
      </c>
      <c r="D124" s="9">
        <v>1478</v>
      </c>
      <c r="E124" s="9">
        <v>1658</v>
      </c>
      <c r="F124" s="11">
        <f>ExecutiveBranchEmployeesByOccupationalSeries[[#This Row],[Female Employees]]/ExecutiveBranchEmployeesByOccupationalSeries[[#This Row],[Total Empl]]</f>
        <v>0.52869897959183676</v>
      </c>
      <c r="G124" s="15">
        <f>((ExecutiveBranchEmployeesByOccupationalSeries[[#This Row],[Male Employees]]*ExecutiveBranchEmployeesByOccupationalSeries[[#This Row],[Male
Average Salary]])+(E124*ExecutiveBranchEmployeesByOccupationalSeries[[#This Row],[Female
Average Salary]]))/ExecutiveBranchEmployeesByOccupationalSeries[[#This Row],[Total Empl]]</f>
        <v>54209.038293747937</v>
      </c>
      <c r="H124" s="15">
        <v>54793.841248304001</v>
      </c>
      <c r="I124" s="15">
        <v>53687.724200361998</v>
      </c>
      <c r="J124" s="11">
        <f>ROUND(ExecutiveBranchEmployeesByOccupationalSeries[[#This Row],[Female
Average Salary]]/ExecutiveBranchEmployeesByOccupationalSeries[[#This Row],[Male
Average Salary]],3)</f>
        <v>0.98</v>
      </c>
      <c r="K124" s="16">
        <f>ROUND(ExecutiveBranchEmployeesByOccupationalSeries[[#This Row],[% 
of Total Pop]]*ExecutiveBranchEmployeesByOccupationalSeries[[#This Row],[Female/ Male Salary %]],7)</f>
        <v>1.5705000000000001E-3</v>
      </c>
    </row>
    <row r="125" spans="1:11" ht="15.6" x14ac:dyDescent="0.3">
      <c r="A125" s="6" t="s">
        <v>127</v>
      </c>
      <c r="B125" s="9">
        <f>ExecutiveBranchEmployeesByOccupationalSeries[[#This Row],[Male Employees]]+ExecutiveBranchEmployeesByOccupationalSeries[[#This Row],[Female Employees]]</f>
        <v>2716</v>
      </c>
      <c r="C125" s="13">
        <f>ExecutiveBranchEmployeesByOccupationalSeries[[#This Row],[Total Empl]]/$B$475</f>
        <v>1.3879094486177117E-3</v>
      </c>
      <c r="D125" s="9">
        <v>290</v>
      </c>
      <c r="E125" s="9">
        <v>2426</v>
      </c>
      <c r="F125" s="11">
        <f>ExecutiveBranchEmployeesByOccupationalSeries[[#This Row],[Female Employees]]/ExecutiveBranchEmployeesByOccupationalSeries[[#This Row],[Total Empl]]</f>
        <v>0.89322533136966131</v>
      </c>
      <c r="G125" s="15">
        <f>((ExecutiveBranchEmployeesByOccupationalSeries[[#This Row],[Male Employees]]*ExecutiveBranchEmployeesByOccupationalSeries[[#This Row],[Male
Average Salary]])+(E125*ExecutiveBranchEmployeesByOccupationalSeries[[#This Row],[Female
Average Salary]]))/ExecutiveBranchEmployeesByOccupationalSeries[[#This Row],[Total Empl]]</f>
        <v>88379.398748158972</v>
      </c>
      <c r="H125" s="15">
        <v>90377.258620690001</v>
      </c>
      <c r="I125" s="15">
        <v>88140.577906018007</v>
      </c>
      <c r="J125" s="11">
        <f>ROUND(ExecutiveBranchEmployeesByOccupationalSeries[[#This Row],[Female
Average Salary]]/ExecutiveBranchEmployeesByOccupationalSeries[[#This Row],[Male
Average Salary]],3)</f>
        <v>0.97499999999999998</v>
      </c>
      <c r="K125" s="16">
        <f>ROUND(ExecutiveBranchEmployeesByOccupationalSeries[[#This Row],[% 
of Total Pop]]*ExecutiveBranchEmployeesByOccupationalSeries[[#This Row],[Female/ Male Salary %]],7)</f>
        <v>1.3531999999999999E-3</v>
      </c>
    </row>
    <row r="126" spans="1:11" ht="15.6" x14ac:dyDescent="0.3">
      <c r="A126" s="6" t="s">
        <v>128</v>
      </c>
      <c r="B126" s="9">
        <f>ExecutiveBranchEmployeesByOccupationalSeries[[#This Row],[Male Employees]]+ExecutiveBranchEmployeesByOccupationalSeries[[#This Row],[Female Employees]]</f>
        <v>1797</v>
      </c>
      <c r="C126" s="13">
        <f>ExecutiveBranchEmployeesByOccupationalSeries[[#This Row],[Total Empl]]/$B$475</f>
        <v>9.1828913076805153E-4</v>
      </c>
      <c r="D126" s="9">
        <v>441</v>
      </c>
      <c r="E126" s="9">
        <v>1356</v>
      </c>
      <c r="F126" s="11">
        <f>ExecutiveBranchEmployeesByOccupationalSeries[[#This Row],[Female Employees]]/ExecutiveBranchEmployeesByOccupationalSeries[[#This Row],[Total Empl]]</f>
        <v>0.75459098497495825</v>
      </c>
      <c r="G126" s="15">
        <f>((ExecutiveBranchEmployeesByOccupationalSeries[[#This Row],[Male Employees]]*ExecutiveBranchEmployeesByOccupationalSeries[[#This Row],[Male
Average Salary]])+(E126*ExecutiveBranchEmployeesByOccupationalSeries[[#This Row],[Female
Average Salary]]))/ExecutiveBranchEmployeesByOccupationalSeries[[#This Row],[Total Empl]]</f>
        <v>99831.789092932537</v>
      </c>
      <c r="H126" s="15">
        <v>100377.24036281199</v>
      </c>
      <c r="I126" s="15">
        <v>99654.396755162001</v>
      </c>
      <c r="J126" s="11">
        <f>ROUND(ExecutiveBranchEmployeesByOccupationalSeries[[#This Row],[Female
Average Salary]]/ExecutiveBranchEmployeesByOccupationalSeries[[#This Row],[Male
Average Salary]],3)</f>
        <v>0.99299999999999999</v>
      </c>
      <c r="K126" s="16">
        <f>ROUND(ExecutiveBranchEmployeesByOccupationalSeries[[#This Row],[% 
of Total Pop]]*ExecutiveBranchEmployeesByOccupationalSeries[[#This Row],[Female/ Male Salary %]],7)</f>
        <v>9.1189999999999999E-4</v>
      </c>
    </row>
    <row r="127" spans="1:11" ht="15.6" x14ac:dyDescent="0.3">
      <c r="A127" s="6" t="s">
        <v>129</v>
      </c>
      <c r="B127" s="9">
        <f>ExecutiveBranchEmployeesByOccupationalSeries[[#This Row],[Male Employees]]+ExecutiveBranchEmployeesByOccupationalSeries[[#This Row],[Female Employees]]</f>
        <v>3058</v>
      </c>
      <c r="C127" s="13">
        <f>ExecutiveBranchEmployeesByOccupationalSeries[[#This Row],[Total Empl]]/$B$475</f>
        <v>1.5626756604834177E-3</v>
      </c>
      <c r="D127" s="9">
        <v>1359</v>
      </c>
      <c r="E127" s="9">
        <v>1699</v>
      </c>
      <c r="F127" s="11">
        <f>ExecutiveBranchEmployeesByOccupationalSeries[[#This Row],[Female Employees]]/ExecutiveBranchEmployeesByOccupationalSeries[[#This Row],[Total Empl]]</f>
        <v>0.55559189012426424</v>
      </c>
      <c r="G127" s="15">
        <f>((ExecutiveBranchEmployeesByOccupationalSeries[[#This Row],[Male Employees]]*ExecutiveBranchEmployeesByOccupationalSeries[[#This Row],[Male
Average Salary]])+(E127*ExecutiveBranchEmployeesByOccupationalSeries[[#This Row],[Female
Average Salary]]))/ExecutiveBranchEmployeesByOccupationalSeries[[#This Row],[Total Empl]]</f>
        <v>105530.22129033849</v>
      </c>
      <c r="H127" s="15">
        <v>105548.739130435</v>
      </c>
      <c r="I127" s="15">
        <v>105515.409198113</v>
      </c>
      <c r="J127" s="11">
        <f>ROUND(ExecutiveBranchEmployeesByOccupationalSeries[[#This Row],[Female
Average Salary]]/ExecutiveBranchEmployeesByOccupationalSeries[[#This Row],[Male
Average Salary]],3)</f>
        <v>1</v>
      </c>
      <c r="K127" s="16">
        <f>ROUND(ExecutiveBranchEmployeesByOccupationalSeries[[#This Row],[% 
of Total Pop]]*ExecutiveBranchEmployeesByOccupationalSeries[[#This Row],[Female/ Male Salary %]],7)</f>
        <v>1.5627E-3</v>
      </c>
    </row>
    <row r="128" spans="1:11" ht="15.6" x14ac:dyDescent="0.3">
      <c r="A128" s="6" t="s">
        <v>130</v>
      </c>
      <c r="B128" s="9">
        <f>ExecutiveBranchEmployeesByOccupationalSeries[[#This Row],[Male Employees]]+ExecutiveBranchEmployeesByOccupationalSeries[[#This Row],[Female Employees]]</f>
        <v>284</v>
      </c>
      <c r="C128" s="13">
        <f>ExecutiveBranchEmployeesByOccupationalSeries[[#This Row],[Total Empl]]/$B$475</f>
        <v>1.4512749757269151E-4</v>
      </c>
      <c r="D128" s="9">
        <v>151</v>
      </c>
      <c r="E128" s="9">
        <v>133</v>
      </c>
      <c r="F128" s="11">
        <f>ExecutiveBranchEmployeesByOccupationalSeries[[#This Row],[Female Employees]]/ExecutiveBranchEmployeesByOccupationalSeries[[#This Row],[Total Empl]]</f>
        <v>0.46830985915492956</v>
      </c>
      <c r="G128" s="15">
        <f>((ExecutiveBranchEmployeesByOccupationalSeries[[#This Row],[Male Employees]]*ExecutiveBranchEmployeesByOccupationalSeries[[#This Row],[Male
Average Salary]])+(E128*ExecutiveBranchEmployeesByOccupationalSeries[[#This Row],[Female
Average Salary]]))/ExecutiveBranchEmployeesByOccupationalSeries[[#This Row],[Total Empl]]</f>
        <v>85605.570422535311</v>
      </c>
      <c r="H128" s="15">
        <v>86649.748344370993</v>
      </c>
      <c r="I128" s="15">
        <v>84420.075187969996</v>
      </c>
      <c r="J128" s="11">
        <f>ROUND(ExecutiveBranchEmployeesByOccupationalSeries[[#This Row],[Female
Average Salary]]/ExecutiveBranchEmployeesByOccupationalSeries[[#This Row],[Male
Average Salary]],3)</f>
        <v>0.97399999999999998</v>
      </c>
      <c r="K128" s="16">
        <f>ROUND(ExecutiveBranchEmployeesByOccupationalSeries[[#This Row],[% 
of Total Pop]]*ExecutiveBranchEmployeesByOccupationalSeries[[#This Row],[Female/ Male Salary %]],7)</f>
        <v>1.4139999999999999E-4</v>
      </c>
    </row>
    <row r="129" spans="1:11" ht="15.6" x14ac:dyDescent="0.3">
      <c r="A129" s="6" t="s">
        <v>131</v>
      </c>
      <c r="B129" s="9">
        <f>ExecutiveBranchEmployeesByOccupationalSeries[[#This Row],[Male Employees]]+ExecutiveBranchEmployeesByOccupationalSeries[[#This Row],[Female Employees]]</f>
        <v>1336</v>
      </c>
      <c r="C129" s="13">
        <f>ExecutiveBranchEmployeesByOccupationalSeries[[#This Row],[Total Empl]]/$B$475</f>
        <v>6.827124533701262E-4</v>
      </c>
      <c r="D129" s="9">
        <v>495</v>
      </c>
      <c r="E129" s="9">
        <v>841</v>
      </c>
      <c r="F129" s="11">
        <f>ExecutiveBranchEmployeesByOccupationalSeries[[#This Row],[Female Employees]]/ExecutiveBranchEmployeesByOccupationalSeries[[#This Row],[Total Empl]]</f>
        <v>0.62949101796407181</v>
      </c>
      <c r="G129" s="15">
        <f>((ExecutiveBranchEmployeesByOccupationalSeries[[#This Row],[Male Employees]]*ExecutiveBranchEmployeesByOccupationalSeries[[#This Row],[Male
Average Salary]])+(E129*ExecutiveBranchEmployeesByOccupationalSeries[[#This Row],[Female
Average Salary]]))/ExecutiveBranchEmployeesByOccupationalSeries[[#This Row],[Total Empl]]</f>
        <v>58250.491087468188</v>
      </c>
      <c r="H129" s="15">
        <v>58276.652525252997</v>
      </c>
      <c r="I129" s="15">
        <v>58235.092857142998</v>
      </c>
      <c r="J129" s="11">
        <f>ROUND(ExecutiveBranchEmployeesByOccupationalSeries[[#This Row],[Female
Average Salary]]/ExecutiveBranchEmployeesByOccupationalSeries[[#This Row],[Male
Average Salary]],3)</f>
        <v>0.999</v>
      </c>
      <c r="K129" s="16">
        <f>ROUND(ExecutiveBranchEmployeesByOccupationalSeries[[#This Row],[% 
of Total Pop]]*ExecutiveBranchEmployeesByOccupationalSeries[[#This Row],[Female/ Male Salary %]],7)</f>
        <v>6.8199999999999999E-4</v>
      </c>
    </row>
    <row r="130" spans="1:11" ht="15.6" x14ac:dyDescent="0.3">
      <c r="A130" s="6" t="s">
        <v>132</v>
      </c>
      <c r="B130" s="9">
        <f>ExecutiveBranchEmployeesByOccupationalSeries[[#This Row],[Male Employees]]+ExecutiveBranchEmployeesByOccupationalSeries[[#This Row],[Female Employees]]</f>
        <v>1064</v>
      </c>
      <c r="C130" s="13">
        <f>ExecutiveBranchEmployeesByOccupationalSeries[[#This Row],[Total Empl]]/$B$475</f>
        <v>5.437171035821963E-4</v>
      </c>
      <c r="D130" s="9">
        <v>290</v>
      </c>
      <c r="E130" s="9">
        <v>774</v>
      </c>
      <c r="F130" s="11">
        <f>ExecutiveBranchEmployeesByOccupationalSeries[[#This Row],[Female Employees]]/ExecutiveBranchEmployeesByOccupationalSeries[[#This Row],[Total Empl]]</f>
        <v>0.72744360902255634</v>
      </c>
      <c r="G130" s="15">
        <f>((ExecutiveBranchEmployeesByOccupationalSeries[[#This Row],[Male Employees]]*ExecutiveBranchEmployeesByOccupationalSeries[[#This Row],[Male
Average Salary]])+(E130*ExecutiveBranchEmployeesByOccupationalSeries[[#This Row],[Female
Average Salary]]))/ExecutiveBranchEmployeesByOccupationalSeries[[#This Row],[Total Empl]]</f>
        <v>81886.483082706662</v>
      </c>
      <c r="H130" s="15">
        <v>82417.193103447993</v>
      </c>
      <c r="I130" s="15">
        <v>81687.638242893998</v>
      </c>
      <c r="J130" s="11">
        <f>ROUND(ExecutiveBranchEmployeesByOccupationalSeries[[#This Row],[Female
Average Salary]]/ExecutiveBranchEmployeesByOccupationalSeries[[#This Row],[Male
Average Salary]],3)</f>
        <v>0.99099999999999999</v>
      </c>
      <c r="K130" s="16">
        <f>ROUND(ExecutiveBranchEmployeesByOccupationalSeries[[#This Row],[% 
of Total Pop]]*ExecutiveBranchEmployeesByOccupationalSeries[[#This Row],[Female/ Male Salary %]],7)</f>
        <v>5.3879999999999998E-4</v>
      </c>
    </row>
    <row r="131" spans="1:11" ht="15.6" x14ac:dyDescent="0.3">
      <c r="A131" s="6" t="s">
        <v>133</v>
      </c>
      <c r="B131" s="9">
        <f>ExecutiveBranchEmployeesByOccupationalSeries[[#This Row],[Male Employees]]+ExecutiveBranchEmployeesByOccupationalSeries[[#This Row],[Female Employees]]</f>
        <v>11980</v>
      </c>
      <c r="C131" s="13">
        <f>ExecutiveBranchEmployeesByOccupationalSeries[[#This Row],[Total Empl]]/$B$475</f>
        <v>6.1219275384536767E-3</v>
      </c>
      <c r="D131" s="9">
        <v>4189</v>
      </c>
      <c r="E131" s="9">
        <v>7791</v>
      </c>
      <c r="F131" s="11">
        <f>ExecutiveBranchEmployeesByOccupationalSeries[[#This Row],[Female Employees]]/ExecutiveBranchEmployeesByOccupationalSeries[[#This Row],[Total Empl]]</f>
        <v>0.65033388981636064</v>
      </c>
      <c r="G131" s="15">
        <f>((ExecutiveBranchEmployeesByOccupationalSeries[[#This Row],[Male Employees]]*ExecutiveBranchEmployeesByOccupationalSeries[[#This Row],[Male
Average Salary]])+(E131*ExecutiveBranchEmployeesByOccupationalSeries[[#This Row],[Female
Average Salary]]))/ExecutiveBranchEmployeesByOccupationalSeries[[#This Row],[Total Empl]]</f>
        <v>51778.633122534884</v>
      </c>
      <c r="H131" s="15">
        <v>53225.018164435998</v>
      </c>
      <c r="I131" s="15">
        <v>51000.952858060002</v>
      </c>
      <c r="J131" s="11">
        <f>ROUND(ExecutiveBranchEmployeesByOccupationalSeries[[#This Row],[Female
Average Salary]]/ExecutiveBranchEmployeesByOccupationalSeries[[#This Row],[Male
Average Salary]],3)</f>
        <v>0.95799999999999996</v>
      </c>
      <c r="K131" s="16">
        <f>ROUND(ExecutiveBranchEmployeesByOccupationalSeries[[#This Row],[% 
of Total Pop]]*ExecutiveBranchEmployeesByOccupationalSeries[[#This Row],[Female/ Male Salary %]],7)</f>
        <v>5.8647999999999999E-3</v>
      </c>
    </row>
    <row r="132" spans="1:11" ht="15.6" x14ac:dyDescent="0.3">
      <c r="A132" s="6" t="s">
        <v>134</v>
      </c>
      <c r="B132" s="9">
        <f>ExecutiveBranchEmployeesByOccupationalSeries[[#This Row],[Male Employees]]+ExecutiveBranchEmployeesByOccupationalSeries[[#This Row],[Female Employees]]</f>
        <v>5558</v>
      </c>
      <c r="C132" s="13">
        <f>ExecutiveBranchEmployeesByOccupationalSeries[[#This Row],[Total Empl]]/$B$475</f>
        <v>2.8402064489754203E-3</v>
      </c>
      <c r="D132" s="9">
        <v>1597</v>
      </c>
      <c r="E132" s="9">
        <v>3961</v>
      </c>
      <c r="F132" s="11">
        <f>ExecutiveBranchEmployeesByOccupationalSeries[[#This Row],[Female Employees]]/ExecutiveBranchEmployeesByOccupationalSeries[[#This Row],[Total Empl]]</f>
        <v>0.71266642677222025</v>
      </c>
      <c r="G132" s="15">
        <f>((ExecutiveBranchEmployeesByOccupationalSeries[[#This Row],[Male Employees]]*ExecutiveBranchEmployeesByOccupationalSeries[[#This Row],[Male
Average Salary]])+(E132*ExecutiveBranchEmployeesByOccupationalSeries[[#This Row],[Female
Average Salary]]))/ExecutiveBranchEmployeesByOccupationalSeries[[#This Row],[Total Empl]]</f>
        <v>85616.638897323952</v>
      </c>
      <c r="H132" s="15">
        <v>86135.964285713999</v>
      </c>
      <c r="I132" s="15">
        <v>85407.256760171993</v>
      </c>
      <c r="J132" s="11">
        <f>ROUND(ExecutiveBranchEmployeesByOccupationalSeries[[#This Row],[Female
Average Salary]]/ExecutiveBranchEmployeesByOccupationalSeries[[#This Row],[Male
Average Salary]],3)</f>
        <v>0.99199999999999999</v>
      </c>
      <c r="K132" s="16">
        <f>ROUND(ExecutiveBranchEmployeesByOccupationalSeries[[#This Row],[% 
of Total Pop]]*ExecutiveBranchEmployeesByOccupationalSeries[[#This Row],[Female/ Male Salary %]],7)</f>
        <v>2.8175000000000001E-3</v>
      </c>
    </row>
    <row r="133" spans="1:11" ht="15.6" x14ac:dyDescent="0.3">
      <c r="A133" s="6" t="s">
        <v>135</v>
      </c>
      <c r="B133" s="9">
        <f>ExecutiveBranchEmployeesByOccupationalSeries[[#This Row],[Male Employees]]+ExecutiveBranchEmployeesByOccupationalSeries[[#This Row],[Female Employees]]</f>
        <v>2729</v>
      </c>
      <c r="C133" s="13">
        <f>ExecutiveBranchEmployeesByOccupationalSeries[[#This Row],[Total Empl]]/$B$475</f>
        <v>1.39455260871787E-3</v>
      </c>
      <c r="D133" s="9">
        <v>861</v>
      </c>
      <c r="E133" s="9">
        <v>1868</v>
      </c>
      <c r="F133" s="11">
        <f>ExecutiveBranchEmployeesByOccupationalSeries[[#This Row],[Female Employees]]/ExecutiveBranchEmployeesByOccupationalSeries[[#This Row],[Total Empl]]</f>
        <v>0.68449981678270433</v>
      </c>
      <c r="G133" s="15">
        <f>((ExecutiveBranchEmployeesByOccupationalSeries[[#This Row],[Male Employees]]*ExecutiveBranchEmployeesByOccupationalSeries[[#This Row],[Male
Average Salary]])+(E133*ExecutiveBranchEmployeesByOccupationalSeries[[#This Row],[Female
Average Salary]]))/ExecutiveBranchEmployeesByOccupationalSeries[[#This Row],[Total Empl]]</f>
        <v>47909.725564854947</v>
      </c>
      <c r="H133" s="15">
        <v>49828.428571429002</v>
      </c>
      <c r="I133" s="15">
        <v>47025.355495978998</v>
      </c>
      <c r="J133" s="11">
        <f>ROUND(ExecutiveBranchEmployeesByOccupationalSeries[[#This Row],[Female
Average Salary]]/ExecutiveBranchEmployeesByOccupationalSeries[[#This Row],[Male
Average Salary]],3)</f>
        <v>0.94399999999999995</v>
      </c>
      <c r="K133" s="16">
        <f>ROUND(ExecutiveBranchEmployeesByOccupationalSeries[[#This Row],[% 
of Total Pop]]*ExecutiveBranchEmployeesByOccupationalSeries[[#This Row],[Female/ Male Salary %]],7)</f>
        <v>1.3165E-3</v>
      </c>
    </row>
    <row r="134" spans="1:11" ht="15.6" x14ac:dyDescent="0.3">
      <c r="A134" s="6" t="s">
        <v>136</v>
      </c>
      <c r="B134" s="9">
        <f>ExecutiveBranchEmployeesByOccupationalSeries[[#This Row],[Male Employees]]+ExecutiveBranchEmployeesByOccupationalSeries[[#This Row],[Female Employees]]</f>
        <v>404</v>
      </c>
      <c r="C134" s="13">
        <f>ExecutiveBranchEmployeesByOccupationalSeries[[#This Row],[Total Empl]]/$B$475</f>
        <v>2.0644897542030762E-4</v>
      </c>
      <c r="D134" s="9">
        <v>109</v>
      </c>
      <c r="E134" s="9">
        <v>295</v>
      </c>
      <c r="F134" s="11">
        <f>ExecutiveBranchEmployeesByOccupationalSeries[[#This Row],[Female Employees]]/ExecutiveBranchEmployeesByOccupationalSeries[[#This Row],[Total Empl]]</f>
        <v>0.73019801980198018</v>
      </c>
      <c r="G134" s="15">
        <f>((ExecutiveBranchEmployeesByOccupationalSeries[[#This Row],[Male Employees]]*ExecutiveBranchEmployeesByOccupationalSeries[[#This Row],[Male
Average Salary]])+(E134*ExecutiveBranchEmployeesByOccupationalSeries[[#This Row],[Female
Average Salary]]))/ExecutiveBranchEmployeesByOccupationalSeries[[#This Row],[Total Empl]]</f>
        <v>61570.522790799463</v>
      </c>
      <c r="H134" s="15">
        <v>65092.431192661003</v>
      </c>
      <c r="I134" s="15">
        <v>60269.207482992999</v>
      </c>
      <c r="J134" s="11">
        <f>ROUND(ExecutiveBranchEmployeesByOccupationalSeries[[#This Row],[Female
Average Salary]]/ExecutiveBranchEmployeesByOccupationalSeries[[#This Row],[Male
Average Salary]],3)</f>
        <v>0.92600000000000005</v>
      </c>
      <c r="K134" s="16">
        <f>ROUND(ExecutiveBranchEmployeesByOccupationalSeries[[#This Row],[% 
of Total Pop]]*ExecutiveBranchEmployeesByOccupationalSeries[[#This Row],[Female/ Male Salary %]],7)</f>
        <v>1.9120000000000001E-4</v>
      </c>
    </row>
    <row r="135" spans="1:11" ht="15.6" x14ac:dyDescent="0.3">
      <c r="A135" s="6" t="s">
        <v>137</v>
      </c>
      <c r="B135" s="9">
        <f>ExecutiveBranchEmployeesByOccupationalSeries[[#This Row],[Male Employees]]+ExecutiveBranchEmployeesByOccupationalSeries[[#This Row],[Female Employees]]</f>
        <v>5423</v>
      </c>
      <c r="C135" s="13">
        <f>ExecutiveBranchEmployeesByOccupationalSeries[[#This Row],[Total Empl]]/$B$475</f>
        <v>2.7712197863968523E-3</v>
      </c>
      <c r="D135" s="9">
        <v>2413</v>
      </c>
      <c r="E135" s="9">
        <v>3010</v>
      </c>
      <c r="F135" s="11">
        <f>ExecutiveBranchEmployeesByOccupationalSeries[[#This Row],[Female Employees]]/ExecutiveBranchEmployeesByOccupationalSeries[[#This Row],[Total Empl]]</f>
        <v>0.55504333394799932</v>
      </c>
      <c r="G135" s="15">
        <f>((ExecutiveBranchEmployeesByOccupationalSeries[[#This Row],[Male Employees]]*ExecutiveBranchEmployeesByOccupationalSeries[[#This Row],[Male
Average Salary]])+(E135*ExecutiveBranchEmployeesByOccupationalSeries[[#This Row],[Female
Average Salary]]))/ExecutiveBranchEmployeesByOccupationalSeries[[#This Row],[Total Empl]]</f>
        <v>77992.844888317355</v>
      </c>
      <c r="H135" s="15">
        <v>79731.888796681</v>
      </c>
      <c r="I135" s="15">
        <v>76598.720984369997</v>
      </c>
      <c r="J135" s="11">
        <f>ROUND(ExecutiveBranchEmployeesByOccupationalSeries[[#This Row],[Female
Average Salary]]/ExecutiveBranchEmployeesByOccupationalSeries[[#This Row],[Male
Average Salary]],3)</f>
        <v>0.96099999999999997</v>
      </c>
      <c r="K135" s="16">
        <f>ROUND(ExecutiveBranchEmployeesByOccupationalSeries[[#This Row],[% 
of Total Pop]]*ExecutiveBranchEmployeesByOccupationalSeries[[#This Row],[Female/ Male Salary %]],7)</f>
        <v>2.6630999999999998E-3</v>
      </c>
    </row>
    <row r="136" spans="1:11" ht="15.6" x14ac:dyDescent="0.3">
      <c r="A136" s="6" t="s">
        <v>138</v>
      </c>
      <c r="B136" s="9">
        <f>ExecutiveBranchEmployeesByOccupationalSeries[[#This Row],[Male Employees]]+ExecutiveBranchEmployeesByOccupationalSeries[[#This Row],[Female Employees]]</f>
        <v>319</v>
      </c>
      <c r="C136" s="13">
        <f>ExecutiveBranchEmployeesByOccupationalSeries[[#This Row],[Total Empl]]/$B$475</f>
        <v>1.6301292861157954E-4</v>
      </c>
      <c r="D136" s="9">
        <v>130</v>
      </c>
      <c r="E136" s="9">
        <v>189</v>
      </c>
      <c r="F136" s="11">
        <f>ExecutiveBranchEmployeesByOccupationalSeries[[#This Row],[Female Employees]]/ExecutiveBranchEmployeesByOccupationalSeries[[#This Row],[Total Empl]]</f>
        <v>0.59247648902821315</v>
      </c>
      <c r="G136" s="15">
        <f>((ExecutiveBranchEmployeesByOccupationalSeries[[#This Row],[Male Employees]]*ExecutiveBranchEmployeesByOccupationalSeries[[#This Row],[Male
Average Salary]])+(E136*ExecutiveBranchEmployeesByOccupationalSeries[[#This Row],[Female
Average Salary]]))/ExecutiveBranchEmployeesByOccupationalSeries[[#This Row],[Total Empl]]</f>
        <v>102347.8119122257</v>
      </c>
      <c r="H136" s="15">
        <v>105617.63076923099</v>
      </c>
      <c r="I136" s="15">
        <v>100098.73015873</v>
      </c>
      <c r="J136" s="11">
        <f>ROUND(ExecutiveBranchEmployeesByOccupationalSeries[[#This Row],[Female
Average Salary]]/ExecutiveBranchEmployeesByOccupationalSeries[[#This Row],[Male
Average Salary]],3)</f>
        <v>0.94799999999999995</v>
      </c>
      <c r="K136" s="16">
        <f>ROUND(ExecutiveBranchEmployeesByOccupationalSeries[[#This Row],[% 
of Total Pop]]*ExecutiveBranchEmployeesByOccupationalSeries[[#This Row],[Female/ Male Salary %]],7)</f>
        <v>1.5449999999999999E-4</v>
      </c>
    </row>
    <row r="137" spans="1:11" ht="15.6" x14ac:dyDescent="0.3">
      <c r="A137" s="6" t="s">
        <v>139</v>
      </c>
      <c r="B137" s="9">
        <f>ExecutiveBranchEmployeesByOccupationalSeries[[#This Row],[Male Employees]]+ExecutiveBranchEmployeesByOccupationalSeries[[#This Row],[Female Employees]]</f>
        <v>4029</v>
      </c>
      <c r="C137" s="13">
        <f>ExecutiveBranchEmployeesByOccupationalSeries[[#This Row],[Total Empl]]/$B$475</f>
        <v>2.0588686187337116E-3</v>
      </c>
      <c r="D137" s="9">
        <v>1523</v>
      </c>
      <c r="E137" s="9">
        <v>2506</v>
      </c>
      <c r="F137" s="11">
        <f>ExecutiveBranchEmployeesByOccupationalSeries[[#This Row],[Female Employees]]/ExecutiveBranchEmployeesByOccupationalSeries[[#This Row],[Total Empl]]</f>
        <v>0.62199056837925049</v>
      </c>
      <c r="G137" s="15">
        <f>((ExecutiveBranchEmployeesByOccupationalSeries[[#This Row],[Male Employees]]*ExecutiveBranchEmployeesByOccupationalSeries[[#This Row],[Male
Average Salary]])+(E137*ExecutiveBranchEmployeesByOccupationalSeries[[#This Row],[Female
Average Salary]]))/ExecutiveBranchEmployeesByOccupationalSeries[[#This Row],[Total Empl]]</f>
        <v>66559.220614961509</v>
      </c>
      <c r="H137" s="15">
        <v>66363.355921052993</v>
      </c>
      <c r="I137" s="15">
        <v>66678.255702281007</v>
      </c>
      <c r="J137" s="11">
        <f>ROUND(ExecutiveBranchEmployeesByOccupationalSeries[[#This Row],[Female
Average Salary]]/ExecutiveBranchEmployeesByOccupationalSeries[[#This Row],[Male
Average Salary]],3)</f>
        <v>1.0049999999999999</v>
      </c>
      <c r="K137" s="16">
        <f>ROUND(ExecutiveBranchEmployeesByOccupationalSeries[[#This Row],[% 
of Total Pop]]*ExecutiveBranchEmployeesByOccupationalSeries[[#This Row],[Female/ Male Salary %]],7)</f>
        <v>2.0692000000000002E-3</v>
      </c>
    </row>
    <row r="138" spans="1:11" ht="15.6" x14ac:dyDescent="0.3">
      <c r="A138" s="6" t="s">
        <v>140</v>
      </c>
      <c r="B138" s="9">
        <f>ExecutiveBranchEmployeesByOccupationalSeries[[#This Row],[Male Employees]]+ExecutiveBranchEmployeesByOccupationalSeries[[#This Row],[Female Employees]]</f>
        <v>285</v>
      </c>
      <c r="C138" s="13">
        <f>ExecutiveBranchEmployeesByOccupationalSeries[[#This Row],[Total Empl]]/$B$475</f>
        <v>1.4563850988808831E-4</v>
      </c>
      <c r="D138" s="9">
        <v>139</v>
      </c>
      <c r="E138" s="9">
        <v>146</v>
      </c>
      <c r="F138" s="11">
        <f>ExecutiveBranchEmployeesByOccupationalSeries[[#This Row],[Female Employees]]/ExecutiveBranchEmployeesByOccupationalSeries[[#This Row],[Total Empl]]</f>
        <v>0.512280701754386</v>
      </c>
      <c r="G138" s="15">
        <f>((ExecutiveBranchEmployeesByOccupationalSeries[[#This Row],[Male Employees]]*ExecutiveBranchEmployeesByOccupationalSeries[[#This Row],[Male
Average Salary]])+(E138*ExecutiveBranchEmployeesByOccupationalSeries[[#This Row],[Female
Average Salary]]))/ExecutiveBranchEmployeesByOccupationalSeries[[#This Row],[Total Empl]]</f>
        <v>66742.922807017618</v>
      </c>
      <c r="H138" s="15">
        <v>67090.093525179997</v>
      </c>
      <c r="I138" s="15">
        <v>66412.397260273996</v>
      </c>
      <c r="J138" s="11">
        <f>ROUND(ExecutiveBranchEmployeesByOccupationalSeries[[#This Row],[Female
Average Salary]]/ExecutiveBranchEmployeesByOccupationalSeries[[#This Row],[Male
Average Salary]],3)</f>
        <v>0.99</v>
      </c>
      <c r="K138" s="16">
        <f>ROUND(ExecutiveBranchEmployeesByOccupationalSeries[[#This Row],[% 
of Total Pop]]*ExecutiveBranchEmployeesByOccupationalSeries[[#This Row],[Female/ Male Salary %]],7)</f>
        <v>1.4420000000000001E-4</v>
      </c>
    </row>
    <row r="139" spans="1:11" ht="15.6" x14ac:dyDescent="0.3">
      <c r="A139" s="6" t="s">
        <v>141</v>
      </c>
      <c r="B139" s="9">
        <f>ExecutiveBranchEmployeesByOccupationalSeries[[#This Row],[Male Employees]]+ExecutiveBranchEmployeesByOccupationalSeries[[#This Row],[Female Employees]]</f>
        <v>11343</v>
      </c>
      <c r="C139" s="13">
        <f>ExecutiveBranchEmployeesByOccupationalSeries[[#This Row],[Total Empl]]/$B$475</f>
        <v>5.7964126935459142E-3</v>
      </c>
      <c r="D139" s="9">
        <v>3984</v>
      </c>
      <c r="E139" s="9">
        <v>7359</v>
      </c>
      <c r="F139" s="11">
        <f>ExecutiveBranchEmployeesByOccupationalSeries[[#This Row],[Female Employees]]/ExecutiveBranchEmployeesByOccupationalSeries[[#This Row],[Total Empl]]</f>
        <v>0.64877016662258657</v>
      </c>
      <c r="G139" s="15">
        <f>((ExecutiveBranchEmployeesByOccupationalSeries[[#This Row],[Male Employees]]*ExecutiveBranchEmployeesByOccupationalSeries[[#This Row],[Male
Average Salary]])+(E139*ExecutiveBranchEmployeesByOccupationalSeries[[#This Row],[Female
Average Salary]]))/ExecutiveBranchEmployeesByOccupationalSeries[[#This Row],[Total Empl]]</f>
        <v>142071.73137777176</v>
      </c>
      <c r="H139" s="15">
        <v>142066.44436052401</v>
      </c>
      <c r="I139" s="15">
        <v>142074.59365209099</v>
      </c>
      <c r="J139" s="11">
        <f>ROUND(ExecutiveBranchEmployeesByOccupationalSeries[[#This Row],[Female
Average Salary]]/ExecutiveBranchEmployeesByOccupationalSeries[[#This Row],[Male
Average Salary]],3)</f>
        <v>1</v>
      </c>
      <c r="K139" s="16">
        <f>ROUND(ExecutiveBranchEmployeesByOccupationalSeries[[#This Row],[% 
of Total Pop]]*ExecutiveBranchEmployeesByOccupationalSeries[[#This Row],[Female/ Male Salary %]],7)</f>
        <v>5.7964000000000002E-3</v>
      </c>
    </row>
    <row r="140" spans="1:11" ht="15.6" x14ac:dyDescent="0.3">
      <c r="A140" s="6" t="s">
        <v>142</v>
      </c>
      <c r="B140" s="9">
        <f>ExecutiveBranchEmployeesByOccupationalSeries[[#This Row],[Male Employees]]+ExecutiveBranchEmployeesByOccupationalSeries[[#This Row],[Female Employees]]</f>
        <v>6489</v>
      </c>
      <c r="C140" s="13">
        <f>ExecutiveBranchEmployeesByOccupationalSeries[[#This Row],[Total Empl]]/$B$475</f>
        <v>3.3159589146098422E-3</v>
      </c>
      <c r="D140" s="9">
        <v>1594</v>
      </c>
      <c r="E140" s="9">
        <v>4895</v>
      </c>
      <c r="F140" s="11">
        <f>ExecutiveBranchEmployeesByOccupationalSeries[[#This Row],[Female Employees]]/ExecutiveBranchEmployeesByOccupationalSeries[[#This Row],[Total Empl]]</f>
        <v>0.75435352134381262</v>
      </c>
      <c r="G140" s="15">
        <f>((ExecutiveBranchEmployeesByOccupationalSeries[[#This Row],[Male Employees]]*ExecutiveBranchEmployeesByOccupationalSeries[[#This Row],[Male
Average Salary]])+(E140*ExecutiveBranchEmployeesByOccupationalSeries[[#This Row],[Female
Average Salary]]))/ExecutiveBranchEmployeesByOccupationalSeries[[#This Row],[Total Empl]]</f>
        <v>51250.10994192677</v>
      </c>
      <c r="H140" s="15">
        <v>52386.466708542997</v>
      </c>
      <c r="I140" s="15">
        <v>50880.068535188002</v>
      </c>
      <c r="J140" s="11">
        <f>ROUND(ExecutiveBranchEmployeesByOccupationalSeries[[#This Row],[Female
Average Salary]]/ExecutiveBranchEmployeesByOccupationalSeries[[#This Row],[Male
Average Salary]],3)</f>
        <v>0.97099999999999997</v>
      </c>
      <c r="K140" s="16">
        <f>ROUND(ExecutiveBranchEmployeesByOccupationalSeries[[#This Row],[% 
of Total Pop]]*ExecutiveBranchEmployeesByOccupationalSeries[[#This Row],[Female/ Male Salary %]],7)</f>
        <v>3.2198000000000001E-3</v>
      </c>
    </row>
    <row r="141" spans="1:11" ht="15.6" x14ac:dyDescent="0.3">
      <c r="A141" s="6" t="s">
        <v>143</v>
      </c>
      <c r="B141" s="9">
        <f>ExecutiveBranchEmployeesByOccupationalSeries[[#This Row],[Male Employees]]+ExecutiveBranchEmployeesByOccupationalSeries[[#This Row],[Female Employees]]</f>
        <v>1045</v>
      </c>
      <c r="C141" s="13">
        <f>ExecutiveBranchEmployeesByOccupationalSeries[[#This Row],[Total Empl]]/$B$475</f>
        <v>5.3400786958965709E-4</v>
      </c>
      <c r="D141" s="9">
        <v>444</v>
      </c>
      <c r="E141" s="9">
        <v>601</v>
      </c>
      <c r="F141" s="11">
        <f>ExecutiveBranchEmployeesByOccupationalSeries[[#This Row],[Female Employees]]/ExecutiveBranchEmployeesByOccupationalSeries[[#This Row],[Total Empl]]</f>
        <v>0.57511961722488036</v>
      </c>
      <c r="G141" s="15">
        <f>((ExecutiveBranchEmployeesByOccupationalSeries[[#This Row],[Male Employees]]*ExecutiveBranchEmployeesByOccupationalSeries[[#This Row],[Male
Average Salary]])+(E141*ExecutiveBranchEmployeesByOccupationalSeries[[#This Row],[Female
Average Salary]]))/ExecutiveBranchEmployeesByOccupationalSeries[[#This Row],[Total Empl]]</f>
        <v>136918.14089548896</v>
      </c>
      <c r="H141" s="15">
        <v>141100.86036036001</v>
      </c>
      <c r="I141" s="15">
        <v>133828.07859531799</v>
      </c>
      <c r="J141" s="11">
        <f>ROUND(ExecutiveBranchEmployeesByOccupationalSeries[[#This Row],[Female
Average Salary]]/ExecutiveBranchEmployeesByOccupationalSeries[[#This Row],[Male
Average Salary]],3)</f>
        <v>0.94799999999999995</v>
      </c>
      <c r="K141" s="16">
        <f>ROUND(ExecutiveBranchEmployeesByOccupationalSeries[[#This Row],[% 
of Total Pop]]*ExecutiveBranchEmployeesByOccupationalSeries[[#This Row],[Female/ Male Salary %]],7)</f>
        <v>5.0620000000000005E-4</v>
      </c>
    </row>
    <row r="142" spans="1:11" ht="15.6" x14ac:dyDescent="0.3">
      <c r="A142" s="6" t="s">
        <v>144</v>
      </c>
      <c r="B142" s="9">
        <f>ExecutiveBranchEmployeesByOccupationalSeries[[#This Row],[Male Employees]]+ExecutiveBranchEmployeesByOccupationalSeries[[#This Row],[Female Employees]]</f>
        <v>2007</v>
      </c>
      <c r="C142" s="13">
        <f>ExecutiveBranchEmployeesByOccupationalSeries[[#This Row],[Total Empl]]/$B$475</f>
        <v>1.0256017170013798E-3</v>
      </c>
      <c r="D142" s="9">
        <v>347</v>
      </c>
      <c r="E142" s="9">
        <v>1660</v>
      </c>
      <c r="F142" s="11">
        <f>ExecutiveBranchEmployeesByOccupationalSeries[[#This Row],[Female Employees]]/ExecutiveBranchEmployeesByOccupationalSeries[[#This Row],[Total Empl]]</f>
        <v>0.82710513203786751</v>
      </c>
      <c r="G142" s="15">
        <f>((ExecutiveBranchEmployeesByOccupationalSeries[[#This Row],[Male Employees]]*ExecutiveBranchEmployeesByOccupationalSeries[[#This Row],[Male
Average Salary]])+(E142*ExecutiveBranchEmployeesByOccupationalSeries[[#This Row],[Female
Average Salary]]))/ExecutiveBranchEmployeesByOccupationalSeries[[#This Row],[Total Empl]]</f>
        <v>102966.47358671667</v>
      </c>
      <c r="H142" s="15">
        <v>105859.41498559099</v>
      </c>
      <c r="I142" s="15">
        <v>102361.744270205</v>
      </c>
      <c r="J142" s="11">
        <f>ROUND(ExecutiveBranchEmployeesByOccupationalSeries[[#This Row],[Female
Average Salary]]/ExecutiveBranchEmployeesByOccupationalSeries[[#This Row],[Male
Average Salary]],3)</f>
        <v>0.96699999999999997</v>
      </c>
      <c r="K142" s="16">
        <f>ROUND(ExecutiveBranchEmployeesByOccupationalSeries[[#This Row],[% 
of Total Pop]]*ExecutiveBranchEmployeesByOccupationalSeries[[#This Row],[Female/ Male Salary %]],7)</f>
        <v>9.9179999999999993E-4</v>
      </c>
    </row>
    <row r="143" spans="1:11" ht="15.6" x14ac:dyDescent="0.3">
      <c r="A143" s="6" t="s">
        <v>145</v>
      </c>
      <c r="B143" s="9">
        <f>ExecutiveBranchEmployeesByOccupationalSeries[[#This Row],[Male Employees]]+ExecutiveBranchEmployeesByOccupationalSeries[[#This Row],[Female Employees]]</f>
        <v>379</v>
      </c>
      <c r="C143" s="13">
        <f>ExecutiveBranchEmployeesByOccupationalSeries[[#This Row],[Total Empl]]/$B$475</f>
        <v>1.9367366753538759E-4</v>
      </c>
      <c r="D143" s="9">
        <v>286</v>
      </c>
      <c r="E143" s="9">
        <v>93</v>
      </c>
      <c r="F143" s="11">
        <f>ExecutiveBranchEmployeesByOccupationalSeries[[#This Row],[Female Employees]]/ExecutiveBranchEmployeesByOccupationalSeries[[#This Row],[Total Empl]]</f>
        <v>0.24538258575197888</v>
      </c>
      <c r="G143" s="15">
        <f>((ExecutiveBranchEmployeesByOccupationalSeries[[#This Row],[Male Employees]]*ExecutiveBranchEmployeesByOccupationalSeries[[#This Row],[Male
Average Salary]])+(E143*ExecutiveBranchEmployeesByOccupationalSeries[[#This Row],[Female
Average Salary]]))/ExecutiveBranchEmployeesByOccupationalSeries[[#This Row],[Total Empl]]</f>
        <v>90557.166226912974</v>
      </c>
      <c r="H143" s="15">
        <v>92367.118881118993</v>
      </c>
      <c r="I143" s="15">
        <v>84991.075268817003</v>
      </c>
      <c r="J143" s="11">
        <f>ROUND(ExecutiveBranchEmployeesByOccupationalSeries[[#This Row],[Female
Average Salary]]/ExecutiveBranchEmployeesByOccupationalSeries[[#This Row],[Male
Average Salary]],3)</f>
        <v>0.92</v>
      </c>
      <c r="K143" s="16">
        <f>ROUND(ExecutiveBranchEmployeesByOccupationalSeries[[#This Row],[% 
of Total Pop]]*ExecutiveBranchEmployeesByOccupationalSeries[[#This Row],[Female/ Male Salary %]],7)</f>
        <v>1.7819999999999999E-4</v>
      </c>
    </row>
    <row r="144" spans="1:11" ht="15.6" x14ac:dyDescent="0.3">
      <c r="A144" s="6" t="s">
        <v>146</v>
      </c>
      <c r="B144" s="9">
        <f>ExecutiveBranchEmployeesByOccupationalSeries[[#This Row],[Male Employees]]+ExecutiveBranchEmployeesByOccupationalSeries[[#This Row],[Female Employees]]</f>
        <v>546</v>
      </c>
      <c r="C144" s="13">
        <f>ExecutiveBranchEmployeesByOccupationalSeries[[#This Row],[Total Empl]]/$B$475</f>
        <v>2.7901272420665339E-4</v>
      </c>
      <c r="D144" s="9">
        <v>342</v>
      </c>
      <c r="E144" s="9">
        <v>204</v>
      </c>
      <c r="F144" s="11">
        <f>ExecutiveBranchEmployeesByOccupationalSeries[[#This Row],[Female Employees]]/ExecutiveBranchEmployeesByOccupationalSeries[[#This Row],[Total Empl]]</f>
        <v>0.37362637362637363</v>
      </c>
      <c r="G144" s="15">
        <f>((ExecutiveBranchEmployeesByOccupationalSeries[[#This Row],[Male Employees]]*ExecutiveBranchEmployeesByOccupationalSeries[[#This Row],[Male
Average Salary]])+(E144*ExecutiveBranchEmployeesByOccupationalSeries[[#This Row],[Female
Average Salary]]))/ExecutiveBranchEmployeesByOccupationalSeries[[#This Row],[Total Empl]]</f>
        <v>195444.84798534837</v>
      </c>
      <c r="H144" s="15">
        <v>198102.19005847999</v>
      </c>
      <c r="I144" s="15">
        <v>190989.892156863</v>
      </c>
      <c r="J144" s="11">
        <f>ROUND(ExecutiveBranchEmployeesByOccupationalSeries[[#This Row],[Female
Average Salary]]/ExecutiveBranchEmployeesByOccupationalSeries[[#This Row],[Male
Average Salary]],3)</f>
        <v>0.96399999999999997</v>
      </c>
      <c r="K144" s="16">
        <f>ROUND(ExecutiveBranchEmployeesByOccupationalSeries[[#This Row],[% 
of Total Pop]]*ExecutiveBranchEmployeesByOccupationalSeries[[#This Row],[Female/ Male Salary %]],7)</f>
        <v>2.6899999999999998E-4</v>
      </c>
    </row>
    <row r="145" spans="1:11" ht="15.6" x14ac:dyDescent="0.3">
      <c r="A145" s="6" t="s">
        <v>147</v>
      </c>
      <c r="B145" s="9">
        <f>ExecutiveBranchEmployeesByOccupationalSeries[[#This Row],[Male Employees]]+ExecutiveBranchEmployeesByOccupationalSeries[[#This Row],[Female Employees]]</f>
        <v>714</v>
      </c>
      <c r="C145" s="13">
        <f>ExecutiveBranchEmployeesByOccupationalSeries[[#This Row],[Total Empl]]/$B$475</f>
        <v>3.6486279319331596E-4</v>
      </c>
      <c r="D145" s="9">
        <v>109</v>
      </c>
      <c r="E145" s="9">
        <v>605</v>
      </c>
      <c r="F145" s="11">
        <f>ExecutiveBranchEmployeesByOccupationalSeries[[#This Row],[Female Employees]]/ExecutiveBranchEmployeesByOccupationalSeries[[#This Row],[Total Empl]]</f>
        <v>0.84733893557422968</v>
      </c>
      <c r="G145" s="15">
        <f>((ExecutiveBranchEmployeesByOccupationalSeries[[#This Row],[Male Employees]]*ExecutiveBranchEmployeesByOccupationalSeries[[#This Row],[Male
Average Salary]])+(E145*ExecutiveBranchEmployeesByOccupationalSeries[[#This Row],[Female
Average Salary]]))/ExecutiveBranchEmployeesByOccupationalSeries[[#This Row],[Total Empl]]</f>
        <v>85975.502801120776</v>
      </c>
      <c r="H145" s="15">
        <v>87182.422018348996</v>
      </c>
      <c r="I145" s="15">
        <v>85758.057851239995</v>
      </c>
      <c r="J145" s="11">
        <f>ROUND(ExecutiveBranchEmployeesByOccupationalSeries[[#This Row],[Female
Average Salary]]/ExecutiveBranchEmployeesByOccupationalSeries[[#This Row],[Male
Average Salary]],3)</f>
        <v>0.98399999999999999</v>
      </c>
      <c r="K145" s="16">
        <f>ROUND(ExecutiveBranchEmployeesByOccupationalSeries[[#This Row],[% 
of Total Pop]]*ExecutiveBranchEmployeesByOccupationalSeries[[#This Row],[Female/ Male Salary %]],7)</f>
        <v>3.59E-4</v>
      </c>
    </row>
    <row r="146" spans="1:11" ht="15.6" x14ac:dyDescent="0.3">
      <c r="A146" s="6" t="s">
        <v>148</v>
      </c>
      <c r="B146" s="9">
        <f>ExecutiveBranchEmployeesByOccupationalSeries[[#This Row],[Male Employees]]+ExecutiveBranchEmployeesByOccupationalSeries[[#This Row],[Female Employees]]</f>
        <v>761</v>
      </c>
      <c r="C146" s="13">
        <f>ExecutiveBranchEmployeesByOccupationalSeries[[#This Row],[Total Empl]]/$B$475</f>
        <v>3.888803720169656E-4</v>
      </c>
      <c r="D146" s="9">
        <v>410</v>
      </c>
      <c r="E146" s="9">
        <v>351</v>
      </c>
      <c r="F146" s="11">
        <f>ExecutiveBranchEmployeesByOccupationalSeries[[#This Row],[Female Employees]]/ExecutiveBranchEmployeesByOccupationalSeries[[#This Row],[Total Empl]]</f>
        <v>0.4612352168199737</v>
      </c>
      <c r="G146" s="15">
        <f>((ExecutiveBranchEmployeesByOccupationalSeries[[#This Row],[Male Employees]]*ExecutiveBranchEmployeesByOccupationalSeries[[#This Row],[Male
Average Salary]])+(E146*ExecutiveBranchEmployeesByOccupationalSeries[[#This Row],[Female
Average Salary]]))/ExecutiveBranchEmployeesByOccupationalSeries[[#This Row],[Total Empl]]</f>
        <v>139694.02496714852</v>
      </c>
      <c r="H146" s="15">
        <v>144750.070731707</v>
      </c>
      <c r="I146" s="15">
        <v>133788.102564103</v>
      </c>
      <c r="J146" s="11">
        <f>ROUND(ExecutiveBranchEmployeesByOccupationalSeries[[#This Row],[Female
Average Salary]]/ExecutiveBranchEmployeesByOccupationalSeries[[#This Row],[Male
Average Salary]],3)</f>
        <v>0.92400000000000004</v>
      </c>
      <c r="K146" s="16">
        <f>ROUND(ExecutiveBranchEmployeesByOccupationalSeries[[#This Row],[% 
of Total Pop]]*ExecutiveBranchEmployeesByOccupationalSeries[[#This Row],[Female/ Male Salary %]],7)</f>
        <v>3.5930000000000001E-4</v>
      </c>
    </row>
    <row r="147" spans="1:11" ht="15.6" x14ac:dyDescent="0.3">
      <c r="A147" s="6" t="s">
        <v>149</v>
      </c>
      <c r="B147" s="9">
        <f>ExecutiveBranchEmployeesByOccupationalSeries[[#This Row],[Male Employees]]+ExecutiveBranchEmployeesByOccupationalSeries[[#This Row],[Female Employees]]</f>
        <v>6992</v>
      </c>
      <c r="C147" s="13">
        <f>ExecutiveBranchEmployeesByOccupationalSeries[[#This Row],[Total Empl]]/$B$475</f>
        <v>3.5729981092544332E-3</v>
      </c>
      <c r="D147" s="9">
        <v>2542</v>
      </c>
      <c r="E147" s="9">
        <v>4450</v>
      </c>
      <c r="F147" s="11">
        <f>ExecutiveBranchEmployeesByOccupationalSeries[[#This Row],[Female Employees]]/ExecutiveBranchEmployeesByOccupationalSeries[[#This Row],[Total Empl]]</f>
        <v>0.63644164759725397</v>
      </c>
      <c r="G147" s="15">
        <f>((ExecutiveBranchEmployeesByOccupationalSeries[[#This Row],[Male Employees]]*ExecutiveBranchEmployeesByOccupationalSeries[[#This Row],[Male
Average Salary]])+(E147*ExecutiveBranchEmployeesByOccupationalSeries[[#This Row],[Female
Average Salary]]))/ExecutiveBranchEmployeesByOccupationalSeries[[#This Row],[Total Empl]]</f>
        <v>92579.748301316795</v>
      </c>
      <c r="H147" s="15">
        <v>95436.437967703998</v>
      </c>
      <c r="I147" s="15">
        <v>90947.904451438997</v>
      </c>
      <c r="J147" s="11">
        <f>ROUND(ExecutiveBranchEmployeesByOccupationalSeries[[#This Row],[Female
Average Salary]]/ExecutiveBranchEmployeesByOccupationalSeries[[#This Row],[Male
Average Salary]],3)</f>
        <v>0.95299999999999996</v>
      </c>
      <c r="K147" s="16">
        <f>ROUND(ExecutiveBranchEmployeesByOccupationalSeries[[#This Row],[% 
of Total Pop]]*ExecutiveBranchEmployeesByOccupationalSeries[[#This Row],[Female/ Male Salary %]],7)</f>
        <v>3.4050999999999999E-3</v>
      </c>
    </row>
    <row r="148" spans="1:11" ht="15.6" x14ac:dyDescent="0.3">
      <c r="A148" s="6" t="s">
        <v>150</v>
      </c>
      <c r="B148" s="9">
        <f>ExecutiveBranchEmployeesByOccupationalSeries[[#This Row],[Male Employees]]+ExecutiveBranchEmployeesByOccupationalSeries[[#This Row],[Female Employees]]</f>
        <v>666</v>
      </c>
      <c r="C148" s="13">
        <f>ExecutiveBranchEmployeesByOccupationalSeries[[#This Row],[Total Empl]]/$B$475</f>
        <v>3.403342020542695E-4</v>
      </c>
      <c r="D148" s="9">
        <v>329</v>
      </c>
      <c r="E148" s="9">
        <v>337</v>
      </c>
      <c r="F148" s="11">
        <f>ExecutiveBranchEmployeesByOccupationalSeries[[#This Row],[Female Employees]]/ExecutiveBranchEmployeesByOccupationalSeries[[#This Row],[Total Empl]]</f>
        <v>0.50600600600600598</v>
      </c>
      <c r="G148" s="15">
        <f>((ExecutiveBranchEmployeesByOccupationalSeries[[#This Row],[Male Employees]]*ExecutiveBranchEmployeesByOccupationalSeries[[#This Row],[Male
Average Salary]])+(E148*ExecutiveBranchEmployeesByOccupationalSeries[[#This Row],[Female
Average Salary]]))/ExecutiveBranchEmployeesByOccupationalSeries[[#This Row],[Total Empl]]</f>
        <v>83445.072072071678</v>
      </c>
      <c r="H148" s="15">
        <v>85670.714285713999</v>
      </c>
      <c r="I148" s="15">
        <v>81272.264094954997</v>
      </c>
      <c r="J148" s="11">
        <f>ROUND(ExecutiveBranchEmployeesByOccupationalSeries[[#This Row],[Female
Average Salary]]/ExecutiveBranchEmployeesByOccupationalSeries[[#This Row],[Male
Average Salary]],3)</f>
        <v>0.94899999999999995</v>
      </c>
      <c r="K148" s="16">
        <f>ROUND(ExecutiveBranchEmployeesByOccupationalSeries[[#This Row],[% 
of Total Pop]]*ExecutiveBranchEmployeesByOccupationalSeries[[#This Row],[Female/ Male Salary %]],7)</f>
        <v>3.2299999999999999E-4</v>
      </c>
    </row>
    <row r="149" spans="1:11" ht="15.6" x14ac:dyDescent="0.3">
      <c r="A149" s="6" t="s">
        <v>151</v>
      </c>
      <c r="B149" s="9">
        <f>ExecutiveBranchEmployeesByOccupationalSeries[[#This Row],[Male Employees]]+ExecutiveBranchEmployeesByOccupationalSeries[[#This Row],[Female Employees]]</f>
        <v>377</v>
      </c>
      <c r="C149" s="13">
        <f>ExecutiveBranchEmployeesByOccupationalSeries[[#This Row],[Total Empl]]/$B$475</f>
        <v>1.9265164290459399E-4</v>
      </c>
      <c r="D149" s="9">
        <v>318</v>
      </c>
      <c r="E149" s="9">
        <v>59</v>
      </c>
      <c r="F149" s="11">
        <f>ExecutiveBranchEmployeesByOccupationalSeries[[#This Row],[Female Employees]]/ExecutiveBranchEmployeesByOccupationalSeries[[#This Row],[Total Empl]]</f>
        <v>0.15649867374005305</v>
      </c>
      <c r="G149" s="15">
        <f>((ExecutiveBranchEmployeesByOccupationalSeries[[#This Row],[Male Employees]]*ExecutiveBranchEmployeesByOccupationalSeries[[#This Row],[Male
Average Salary]])+(E149*ExecutiveBranchEmployeesByOccupationalSeries[[#This Row],[Female
Average Salary]]))/ExecutiveBranchEmployeesByOccupationalSeries[[#This Row],[Total Empl]]</f>
        <v>87104.946949602439</v>
      </c>
      <c r="H149" s="15">
        <v>87562.559748428001</v>
      </c>
      <c r="I149" s="15">
        <v>84638.491525424004</v>
      </c>
      <c r="J149" s="11">
        <f>ROUND(ExecutiveBranchEmployeesByOccupationalSeries[[#This Row],[Female
Average Salary]]/ExecutiveBranchEmployeesByOccupationalSeries[[#This Row],[Male
Average Salary]],3)</f>
        <v>0.96699999999999997</v>
      </c>
      <c r="K149" s="16">
        <f>ROUND(ExecutiveBranchEmployeesByOccupationalSeries[[#This Row],[% 
of Total Pop]]*ExecutiveBranchEmployeesByOccupationalSeries[[#This Row],[Female/ Male Salary %]],7)</f>
        <v>1.863E-4</v>
      </c>
    </row>
    <row r="150" spans="1:11" ht="15.6" x14ac:dyDescent="0.3">
      <c r="A150" s="6" t="s">
        <v>152</v>
      </c>
      <c r="B150" s="9">
        <f>ExecutiveBranchEmployeesByOccupationalSeries[[#This Row],[Male Employees]]+ExecutiveBranchEmployeesByOccupationalSeries[[#This Row],[Female Employees]]</f>
        <v>5303</v>
      </c>
      <c r="C150" s="13">
        <f>ExecutiveBranchEmployeesByOccupationalSeries[[#This Row],[Total Empl]]/$B$475</f>
        <v>2.7098983085492362E-3</v>
      </c>
      <c r="D150" s="9">
        <v>683</v>
      </c>
      <c r="E150" s="9">
        <v>4620</v>
      </c>
      <c r="F150" s="11">
        <f>ExecutiveBranchEmployeesByOccupationalSeries[[#This Row],[Female Employees]]/ExecutiveBranchEmployeesByOccupationalSeries[[#This Row],[Total Empl]]</f>
        <v>0.87120497831416177</v>
      </c>
      <c r="G150" s="15">
        <f>((ExecutiveBranchEmployeesByOccupationalSeries[[#This Row],[Male Employees]]*ExecutiveBranchEmployeesByOccupationalSeries[[#This Row],[Male
Average Salary]])+(E150*ExecutiveBranchEmployeesByOccupationalSeries[[#This Row],[Female
Average Salary]]))/ExecutiveBranchEmployeesByOccupationalSeries[[#This Row],[Total Empl]]</f>
        <v>54953.933768675102</v>
      </c>
      <c r="H150" s="15">
        <v>52459.120411160002</v>
      </c>
      <c r="I150" s="15">
        <v>55322.75574339</v>
      </c>
      <c r="J150" s="11">
        <f>ROUND(ExecutiveBranchEmployeesByOccupationalSeries[[#This Row],[Female
Average Salary]]/ExecutiveBranchEmployeesByOccupationalSeries[[#This Row],[Male
Average Salary]],3)</f>
        <v>1.0549999999999999</v>
      </c>
      <c r="K150" s="16">
        <f>ROUND(ExecutiveBranchEmployeesByOccupationalSeries[[#This Row],[% 
of Total Pop]]*ExecutiveBranchEmployeesByOccupationalSeries[[#This Row],[Female/ Male Salary %]],7)</f>
        <v>2.8589000000000002E-3</v>
      </c>
    </row>
    <row r="151" spans="1:11" ht="15.6" x14ac:dyDescent="0.3">
      <c r="A151" s="6" t="s">
        <v>153</v>
      </c>
      <c r="B151" s="9">
        <f>ExecutiveBranchEmployeesByOccupationalSeries[[#This Row],[Male Employees]]+ExecutiveBranchEmployeesByOccupationalSeries[[#This Row],[Female Employees]]</f>
        <v>37010</v>
      </c>
      <c r="C151" s="13">
        <f>ExecutiveBranchEmployeesByOccupationalSeries[[#This Row],[Total Empl]]/$B$475</f>
        <v>1.8912565792835609E-2</v>
      </c>
      <c r="D151" s="9">
        <v>6775</v>
      </c>
      <c r="E151" s="9">
        <v>30235</v>
      </c>
      <c r="F151" s="11">
        <f>ExecutiveBranchEmployeesByOccupationalSeries[[#This Row],[Female Employees]]/ExecutiveBranchEmployeesByOccupationalSeries[[#This Row],[Total Empl]]</f>
        <v>0.81694136719805455</v>
      </c>
      <c r="G151" s="15">
        <f>((ExecutiveBranchEmployeesByOccupationalSeries[[#This Row],[Male Employees]]*ExecutiveBranchEmployeesByOccupationalSeries[[#This Row],[Male
Average Salary]])+(E151*ExecutiveBranchEmployeesByOccupationalSeries[[#This Row],[Female
Average Salary]]))/ExecutiveBranchEmployeesByOccupationalSeries[[#This Row],[Total Empl]]</f>
        <v>46380.140701458033</v>
      </c>
      <c r="H151" s="15">
        <v>47274.023953866999</v>
      </c>
      <c r="I151" s="15">
        <v>46179.841080651997</v>
      </c>
      <c r="J151" s="11">
        <f>ROUND(ExecutiveBranchEmployeesByOccupationalSeries[[#This Row],[Female
Average Salary]]/ExecutiveBranchEmployeesByOccupationalSeries[[#This Row],[Male
Average Salary]],3)</f>
        <v>0.97699999999999998</v>
      </c>
      <c r="K151" s="16">
        <f>ROUND(ExecutiveBranchEmployeesByOccupationalSeries[[#This Row],[% 
of Total Pop]]*ExecutiveBranchEmployeesByOccupationalSeries[[#This Row],[Female/ Male Salary %]],7)</f>
        <v>1.84776E-2</v>
      </c>
    </row>
    <row r="152" spans="1:11" ht="15.6" x14ac:dyDescent="0.3">
      <c r="A152" s="6" t="s">
        <v>154</v>
      </c>
      <c r="B152" s="9">
        <f>ExecutiveBranchEmployeesByOccupationalSeries[[#This Row],[Male Employees]]+ExecutiveBranchEmployeesByOccupationalSeries[[#This Row],[Female Employees]]</f>
        <v>1589</v>
      </c>
      <c r="C152" s="13">
        <f>ExecutiveBranchEmployeesByOccupationalSeries[[#This Row],[Total Empl]]/$B$475</f>
        <v>8.1199856916551688E-4</v>
      </c>
      <c r="D152" s="9">
        <v>994</v>
      </c>
      <c r="E152" s="9">
        <v>595</v>
      </c>
      <c r="F152" s="11">
        <f>ExecutiveBranchEmployeesByOccupationalSeries[[#This Row],[Female Employees]]/ExecutiveBranchEmployeesByOccupationalSeries[[#This Row],[Total Empl]]</f>
        <v>0.37444933920704848</v>
      </c>
      <c r="G152" s="15">
        <f>((ExecutiveBranchEmployeesByOccupationalSeries[[#This Row],[Male Employees]]*ExecutiveBranchEmployeesByOccupationalSeries[[#This Row],[Male
Average Salary]])+(E152*ExecutiveBranchEmployeesByOccupationalSeries[[#This Row],[Female
Average Salary]]))/ExecutiveBranchEmployeesByOccupationalSeries[[#This Row],[Total Empl]]</f>
        <v>216091.05347501728</v>
      </c>
      <c r="H152" s="15">
        <v>219516.97180261801</v>
      </c>
      <c r="I152" s="15">
        <v>210367.75462184899</v>
      </c>
      <c r="J152" s="11">
        <f>ROUND(ExecutiveBranchEmployeesByOccupationalSeries[[#This Row],[Female
Average Salary]]/ExecutiveBranchEmployeesByOccupationalSeries[[#This Row],[Male
Average Salary]],3)</f>
        <v>0.95799999999999996</v>
      </c>
      <c r="K152" s="16">
        <f>ROUND(ExecutiveBranchEmployeesByOccupationalSeries[[#This Row],[% 
of Total Pop]]*ExecutiveBranchEmployeesByOccupationalSeries[[#This Row],[Female/ Male Salary %]],7)</f>
        <v>7.7789999999999999E-4</v>
      </c>
    </row>
    <row r="153" spans="1:11" ht="15.6" x14ac:dyDescent="0.3">
      <c r="A153" s="6" t="s">
        <v>155</v>
      </c>
      <c r="B153" s="9">
        <f>ExecutiveBranchEmployeesByOccupationalSeries[[#This Row],[Male Employees]]+ExecutiveBranchEmployeesByOccupationalSeries[[#This Row],[Female Employees]]</f>
        <v>3464</v>
      </c>
      <c r="C153" s="13">
        <f>ExecutiveBranchEmployeesByOccupationalSeries[[#This Row],[Total Empl]]/$B$475</f>
        <v>1.7701466605345188E-3</v>
      </c>
      <c r="D153" s="9">
        <v>214</v>
      </c>
      <c r="E153" s="9">
        <v>3250</v>
      </c>
      <c r="F153" s="11">
        <f>ExecutiveBranchEmployeesByOccupationalSeries[[#This Row],[Female Employees]]/ExecutiveBranchEmployeesByOccupationalSeries[[#This Row],[Total Empl]]</f>
        <v>0.93822170900692836</v>
      </c>
      <c r="G153" s="15">
        <f>((ExecutiveBranchEmployeesByOccupationalSeries[[#This Row],[Male Employees]]*ExecutiveBranchEmployeesByOccupationalSeries[[#This Row],[Male
Average Salary]])+(E153*ExecutiveBranchEmployeesByOccupationalSeries[[#This Row],[Female
Average Salary]]))/ExecutiveBranchEmployeesByOccupationalSeries[[#This Row],[Total Empl]]</f>
        <v>47761.829100551076</v>
      </c>
      <c r="H153" s="15">
        <v>49703.126168224</v>
      </c>
      <c r="I153" s="15">
        <v>47634.002155171998</v>
      </c>
      <c r="J153" s="11">
        <f>ROUND(ExecutiveBranchEmployeesByOccupationalSeries[[#This Row],[Female
Average Salary]]/ExecutiveBranchEmployeesByOccupationalSeries[[#This Row],[Male
Average Salary]],3)</f>
        <v>0.95799999999999996</v>
      </c>
      <c r="K153" s="16">
        <f>ROUND(ExecutiveBranchEmployeesByOccupationalSeries[[#This Row],[% 
of Total Pop]]*ExecutiveBranchEmployeesByOccupationalSeries[[#This Row],[Female/ Male Salary %]],7)</f>
        <v>1.6957999999999999E-3</v>
      </c>
    </row>
    <row r="154" spans="1:11" ht="15.6" x14ac:dyDescent="0.3">
      <c r="A154" s="6" t="s">
        <v>156</v>
      </c>
      <c r="B154" s="9">
        <f>ExecutiveBranchEmployeesByOccupationalSeries[[#This Row],[Male Employees]]+ExecutiveBranchEmployeesByOccupationalSeries[[#This Row],[Female Employees]]</f>
        <v>832</v>
      </c>
      <c r="C154" s="13">
        <f>ExecutiveBranchEmployeesByOccupationalSeries[[#This Row],[Total Empl]]/$B$475</f>
        <v>4.2516224641013848E-4</v>
      </c>
      <c r="D154" s="9">
        <v>68</v>
      </c>
      <c r="E154" s="9">
        <v>764</v>
      </c>
      <c r="F154" s="11">
        <f>ExecutiveBranchEmployeesByOccupationalSeries[[#This Row],[Female Employees]]/ExecutiveBranchEmployeesByOccupationalSeries[[#This Row],[Total Empl]]</f>
        <v>0.91826923076923073</v>
      </c>
      <c r="G154" s="15">
        <f>((ExecutiveBranchEmployeesByOccupationalSeries[[#This Row],[Male Employees]]*ExecutiveBranchEmployeesByOccupationalSeries[[#This Row],[Male
Average Salary]])+(E154*ExecutiveBranchEmployeesByOccupationalSeries[[#This Row],[Female
Average Salary]]))/ExecutiveBranchEmployeesByOccupationalSeries[[#This Row],[Total Empl]]</f>
        <v>69444.649038461124</v>
      </c>
      <c r="H154" s="15">
        <v>70095.485294118</v>
      </c>
      <c r="I154" s="15">
        <v>69386.721204187998</v>
      </c>
      <c r="J154" s="11">
        <f>ROUND(ExecutiveBranchEmployeesByOccupationalSeries[[#This Row],[Female
Average Salary]]/ExecutiveBranchEmployeesByOccupationalSeries[[#This Row],[Male
Average Salary]],3)</f>
        <v>0.99</v>
      </c>
      <c r="K154" s="16">
        <f>ROUND(ExecutiveBranchEmployeesByOccupationalSeries[[#This Row],[% 
of Total Pop]]*ExecutiveBranchEmployeesByOccupationalSeries[[#This Row],[Female/ Male Salary %]],7)</f>
        <v>4.2089999999999999E-4</v>
      </c>
    </row>
    <row r="155" spans="1:11" ht="15.6" x14ac:dyDescent="0.3">
      <c r="A155" s="6" t="s">
        <v>157</v>
      </c>
      <c r="B155" s="9">
        <f>ExecutiveBranchEmployeesByOccupationalSeries[[#This Row],[Male Employees]]+ExecutiveBranchEmployeesByOccupationalSeries[[#This Row],[Female Employees]]</f>
        <v>494</v>
      </c>
      <c r="C155" s="13">
        <f>ExecutiveBranchEmployeesByOccupationalSeries[[#This Row],[Total Empl]]/$B$475</f>
        <v>2.5244008380601973E-4</v>
      </c>
      <c r="D155" s="9">
        <v>384</v>
      </c>
      <c r="E155" s="9">
        <v>110</v>
      </c>
      <c r="F155" s="11">
        <f>ExecutiveBranchEmployeesByOccupationalSeries[[#This Row],[Female Employees]]/ExecutiveBranchEmployeesByOccupationalSeries[[#This Row],[Total Empl]]</f>
        <v>0.22267206477732793</v>
      </c>
      <c r="G155" s="15">
        <f>((ExecutiveBranchEmployeesByOccupationalSeries[[#This Row],[Male Employees]]*ExecutiveBranchEmployeesByOccupationalSeries[[#This Row],[Male
Average Salary]])+(E155*ExecutiveBranchEmployeesByOccupationalSeries[[#This Row],[Female
Average Salary]]))/ExecutiveBranchEmployeesByOccupationalSeries[[#This Row],[Total Empl]]</f>
        <v>65073.280652424299</v>
      </c>
      <c r="H155" s="15">
        <v>65852.642297650003</v>
      </c>
      <c r="I155" s="15">
        <v>62352.6</v>
      </c>
      <c r="J155" s="11">
        <f>ROUND(ExecutiveBranchEmployeesByOccupationalSeries[[#This Row],[Female
Average Salary]]/ExecutiveBranchEmployeesByOccupationalSeries[[#This Row],[Male
Average Salary]],3)</f>
        <v>0.94699999999999995</v>
      </c>
      <c r="K155" s="16">
        <f>ROUND(ExecutiveBranchEmployeesByOccupationalSeries[[#This Row],[% 
of Total Pop]]*ExecutiveBranchEmployeesByOccupationalSeries[[#This Row],[Female/ Male Salary %]],7)</f>
        <v>2.3910000000000001E-4</v>
      </c>
    </row>
    <row r="156" spans="1:11" ht="15.6" x14ac:dyDescent="0.3">
      <c r="A156" s="6" t="s">
        <v>158</v>
      </c>
      <c r="B156" s="9">
        <f>ExecutiveBranchEmployeesByOccupationalSeries[[#This Row],[Male Employees]]+ExecutiveBranchEmployeesByOccupationalSeries[[#This Row],[Female Employees]]</f>
        <v>3961</v>
      </c>
      <c r="C156" s="13">
        <f>ExecutiveBranchEmployeesByOccupationalSeries[[#This Row],[Total Empl]]/$B$475</f>
        <v>2.0241197812867289E-3</v>
      </c>
      <c r="D156" s="9">
        <v>928</v>
      </c>
      <c r="E156" s="9">
        <v>3033</v>
      </c>
      <c r="F156" s="11">
        <f>ExecutiveBranchEmployeesByOccupationalSeries[[#This Row],[Female Employees]]/ExecutiveBranchEmployeesByOccupationalSeries[[#This Row],[Total Empl]]</f>
        <v>0.76571572835142643</v>
      </c>
      <c r="G156" s="15">
        <f>((ExecutiveBranchEmployeesByOccupationalSeries[[#This Row],[Male Employees]]*ExecutiveBranchEmployeesByOccupationalSeries[[#This Row],[Male
Average Salary]])+(E156*ExecutiveBranchEmployeesByOccupationalSeries[[#This Row],[Female
Average Salary]]))/ExecutiveBranchEmployeesByOccupationalSeries[[#This Row],[Total Empl]]</f>
        <v>119064.63466357425</v>
      </c>
      <c r="H156" s="15">
        <v>122991.87702265399</v>
      </c>
      <c r="I156" s="15">
        <v>117863.02539577799</v>
      </c>
      <c r="J156" s="11">
        <f>ROUND(ExecutiveBranchEmployeesByOccupationalSeries[[#This Row],[Female
Average Salary]]/ExecutiveBranchEmployeesByOccupationalSeries[[#This Row],[Male
Average Salary]],3)</f>
        <v>0.95799999999999996</v>
      </c>
      <c r="K156" s="16">
        <f>ROUND(ExecutiveBranchEmployeesByOccupationalSeries[[#This Row],[% 
of Total Pop]]*ExecutiveBranchEmployeesByOccupationalSeries[[#This Row],[Female/ Male Salary %]],7)</f>
        <v>1.9391E-3</v>
      </c>
    </row>
    <row r="157" spans="1:11" ht="15.6" x14ac:dyDescent="0.3">
      <c r="A157" s="6" t="s">
        <v>159</v>
      </c>
      <c r="B157" s="9">
        <f>ExecutiveBranchEmployeesByOccupationalSeries[[#This Row],[Male Employees]]+ExecutiveBranchEmployeesByOccupationalSeries[[#This Row],[Female Employees]]</f>
        <v>1554</v>
      </c>
      <c r="C157" s="13">
        <f>ExecutiveBranchEmployeesByOccupationalSeries[[#This Row],[Total Empl]]/$B$475</f>
        <v>7.9411313812662889E-4</v>
      </c>
      <c r="D157" s="9">
        <v>916</v>
      </c>
      <c r="E157" s="9">
        <v>638</v>
      </c>
      <c r="F157" s="11">
        <f>ExecutiveBranchEmployeesByOccupationalSeries[[#This Row],[Female Employees]]/ExecutiveBranchEmployeesByOccupationalSeries[[#This Row],[Total Empl]]</f>
        <v>0.41055341055341055</v>
      </c>
      <c r="G157" s="15">
        <f>((ExecutiveBranchEmployeesByOccupationalSeries[[#This Row],[Male Employees]]*ExecutiveBranchEmployeesByOccupationalSeries[[#This Row],[Male
Average Salary]])+(E157*ExecutiveBranchEmployeesByOccupationalSeries[[#This Row],[Female
Average Salary]]))/ExecutiveBranchEmployeesByOccupationalSeries[[#This Row],[Total Empl]]</f>
        <v>101127.33075933042</v>
      </c>
      <c r="H157" s="15">
        <v>102886.02729257599</v>
      </c>
      <c r="I157" s="15">
        <v>98602.305642633</v>
      </c>
      <c r="J157" s="11">
        <f>ROUND(ExecutiveBranchEmployeesByOccupationalSeries[[#This Row],[Female
Average Salary]]/ExecutiveBranchEmployeesByOccupationalSeries[[#This Row],[Male
Average Salary]],3)</f>
        <v>0.95799999999999996</v>
      </c>
      <c r="K157" s="16">
        <f>ROUND(ExecutiveBranchEmployeesByOccupationalSeries[[#This Row],[% 
of Total Pop]]*ExecutiveBranchEmployeesByOccupationalSeries[[#This Row],[Female/ Male Salary %]],7)</f>
        <v>7.6079999999999995E-4</v>
      </c>
    </row>
    <row r="158" spans="1:11" ht="15.6" x14ac:dyDescent="0.3">
      <c r="A158" s="6" t="s">
        <v>160</v>
      </c>
      <c r="B158" s="9">
        <f>ExecutiveBranchEmployeesByOccupationalSeries[[#This Row],[Male Employees]]+ExecutiveBranchEmployeesByOccupationalSeries[[#This Row],[Female Employees]]</f>
        <v>3460</v>
      </c>
      <c r="C158" s="13">
        <f>ExecutiveBranchEmployeesByOccupationalSeries[[#This Row],[Total Empl]]/$B$475</f>
        <v>1.7681026112729317E-3</v>
      </c>
      <c r="D158" s="9">
        <v>1497</v>
      </c>
      <c r="E158" s="9">
        <v>1963</v>
      </c>
      <c r="F158" s="11">
        <f>ExecutiveBranchEmployeesByOccupationalSeries[[#This Row],[Female Employees]]/ExecutiveBranchEmployeesByOccupationalSeries[[#This Row],[Total Empl]]</f>
        <v>0.56734104046242773</v>
      </c>
      <c r="G158" s="15">
        <f>((ExecutiveBranchEmployeesByOccupationalSeries[[#This Row],[Male Employees]]*ExecutiveBranchEmployeesByOccupationalSeries[[#This Row],[Male
Average Salary]])+(E158*ExecutiveBranchEmployeesByOccupationalSeries[[#This Row],[Female
Average Salary]]))/ExecutiveBranchEmployeesByOccupationalSeries[[#This Row],[Total Empl]]</f>
        <v>117338.81271676332</v>
      </c>
      <c r="H158" s="15">
        <v>116335.808951236</v>
      </c>
      <c r="I158" s="15">
        <v>118103.711665818</v>
      </c>
      <c r="J158" s="11">
        <f>ROUND(ExecutiveBranchEmployeesByOccupationalSeries[[#This Row],[Female
Average Salary]]/ExecutiveBranchEmployeesByOccupationalSeries[[#This Row],[Male
Average Salary]],3)</f>
        <v>1.0149999999999999</v>
      </c>
      <c r="K158" s="16">
        <f>ROUND(ExecutiveBranchEmployeesByOccupationalSeries[[#This Row],[% 
of Total Pop]]*ExecutiveBranchEmployeesByOccupationalSeries[[#This Row],[Female/ Male Salary %]],7)</f>
        <v>1.7945999999999999E-3</v>
      </c>
    </row>
    <row r="159" spans="1:11" ht="15.6" x14ac:dyDescent="0.3">
      <c r="A159" s="6" t="s">
        <v>161</v>
      </c>
      <c r="B159" s="9">
        <f>ExecutiveBranchEmployeesByOccupationalSeries[[#This Row],[Male Employees]]+ExecutiveBranchEmployeesByOccupationalSeries[[#This Row],[Female Employees]]</f>
        <v>118</v>
      </c>
      <c r="C159" s="13">
        <f>ExecutiveBranchEmployeesByOccupationalSeries[[#This Row],[Total Empl]]/$B$475</f>
        <v>6.0299453216822524E-5</v>
      </c>
      <c r="D159" s="9">
        <v>75</v>
      </c>
      <c r="E159" s="9">
        <v>43</v>
      </c>
      <c r="F159" s="11">
        <f>ExecutiveBranchEmployeesByOccupationalSeries[[#This Row],[Female Employees]]/ExecutiveBranchEmployeesByOccupationalSeries[[#This Row],[Total Empl]]</f>
        <v>0.36440677966101692</v>
      </c>
      <c r="G159" s="15">
        <f>((ExecutiveBranchEmployeesByOccupationalSeries[[#This Row],[Male Employees]]*ExecutiveBranchEmployeesByOccupationalSeries[[#This Row],[Male
Average Salary]])+(E159*ExecutiveBranchEmployeesByOccupationalSeries[[#This Row],[Female
Average Salary]]))/ExecutiveBranchEmployeesByOccupationalSeries[[#This Row],[Total Empl]]</f>
        <v>64055.822033898476</v>
      </c>
      <c r="H159" s="15">
        <v>65919.946666667005</v>
      </c>
      <c r="I159" s="15">
        <v>60804.441860464998</v>
      </c>
      <c r="J159" s="11">
        <f>ROUND(ExecutiveBranchEmployeesByOccupationalSeries[[#This Row],[Female
Average Salary]]/ExecutiveBranchEmployeesByOccupationalSeries[[#This Row],[Male
Average Salary]],3)</f>
        <v>0.92200000000000004</v>
      </c>
      <c r="K159" s="16">
        <f>ROUND(ExecutiveBranchEmployeesByOccupationalSeries[[#This Row],[% 
of Total Pop]]*ExecutiveBranchEmployeesByOccupationalSeries[[#This Row],[Female/ Male Salary %]],7)</f>
        <v>5.5600000000000003E-5</v>
      </c>
    </row>
    <row r="160" spans="1:11" ht="15.6" x14ac:dyDescent="0.3">
      <c r="A160" s="6" t="s">
        <v>162</v>
      </c>
      <c r="B160" s="9">
        <f>ExecutiveBranchEmployeesByOccupationalSeries[[#This Row],[Male Employees]]+ExecutiveBranchEmployeesByOccupationalSeries[[#This Row],[Female Employees]]</f>
        <v>1800</v>
      </c>
      <c r="C160" s="13">
        <f>ExecutiveBranchEmployeesByOccupationalSeries[[#This Row],[Total Empl]]/$B$475</f>
        <v>9.1982216771424195E-4</v>
      </c>
      <c r="D160" s="9">
        <v>748</v>
      </c>
      <c r="E160" s="9">
        <v>1052</v>
      </c>
      <c r="F160" s="11">
        <f>ExecutiveBranchEmployeesByOccupationalSeries[[#This Row],[Female Employees]]/ExecutiveBranchEmployeesByOccupationalSeries[[#This Row],[Total Empl]]</f>
        <v>0.58444444444444443</v>
      </c>
      <c r="G160" s="15">
        <f>((ExecutiveBranchEmployeesByOccupationalSeries[[#This Row],[Male Employees]]*ExecutiveBranchEmployeesByOccupationalSeries[[#This Row],[Male
Average Salary]])+(E160*ExecutiveBranchEmployeesByOccupationalSeries[[#This Row],[Female
Average Salary]]))/ExecutiveBranchEmployeesByOccupationalSeries[[#This Row],[Total Empl]]</f>
        <v>113357.71000000006</v>
      </c>
      <c r="H160" s="15">
        <v>115934.752673797</v>
      </c>
      <c r="I160" s="15">
        <v>111525.36406844101</v>
      </c>
      <c r="J160" s="11">
        <f>ROUND(ExecutiveBranchEmployeesByOccupationalSeries[[#This Row],[Female
Average Salary]]/ExecutiveBranchEmployeesByOccupationalSeries[[#This Row],[Male
Average Salary]],3)</f>
        <v>0.96199999999999997</v>
      </c>
      <c r="K160" s="16">
        <f>ROUND(ExecutiveBranchEmployeesByOccupationalSeries[[#This Row],[% 
of Total Pop]]*ExecutiveBranchEmployeesByOccupationalSeries[[#This Row],[Female/ Male Salary %]],7)</f>
        <v>8.8489999999999999E-4</v>
      </c>
    </row>
    <row r="161" spans="1:11" ht="15.6" x14ac:dyDescent="0.3">
      <c r="A161" s="6" t="s">
        <v>163</v>
      </c>
      <c r="B161" s="9">
        <f>ExecutiveBranchEmployeesByOccupationalSeries[[#This Row],[Male Employees]]+ExecutiveBranchEmployeesByOccupationalSeries[[#This Row],[Female Employees]]</f>
        <v>389</v>
      </c>
      <c r="C161" s="13">
        <f>ExecutiveBranchEmployeesByOccupationalSeries[[#This Row],[Total Empl]]/$B$475</f>
        <v>1.9878379068935561E-4</v>
      </c>
      <c r="D161" s="9">
        <v>204</v>
      </c>
      <c r="E161" s="9">
        <v>185</v>
      </c>
      <c r="F161" s="11">
        <f>ExecutiveBranchEmployeesByOccupationalSeries[[#This Row],[Female Employees]]/ExecutiveBranchEmployeesByOccupationalSeries[[#This Row],[Total Empl]]</f>
        <v>0.47557840616966579</v>
      </c>
      <c r="G161" s="15">
        <f>((ExecutiveBranchEmployeesByOccupationalSeries[[#This Row],[Male Employees]]*ExecutiveBranchEmployeesByOccupationalSeries[[#This Row],[Male
Average Salary]])+(E161*ExecutiveBranchEmployeesByOccupationalSeries[[#This Row],[Female
Average Salary]]))/ExecutiveBranchEmployeesByOccupationalSeries[[#This Row],[Total Empl]]</f>
        <v>60920.428272046702</v>
      </c>
      <c r="H161" s="15">
        <v>61694.735294118</v>
      </c>
      <c r="I161" s="15">
        <v>60066.597826087003</v>
      </c>
      <c r="J161" s="11">
        <f>ROUND(ExecutiveBranchEmployeesByOccupationalSeries[[#This Row],[Female
Average Salary]]/ExecutiveBranchEmployeesByOccupationalSeries[[#This Row],[Male
Average Salary]],3)</f>
        <v>0.97399999999999998</v>
      </c>
      <c r="K161" s="16">
        <f>ROUND(ExecutiveBranchEmployeesByOccupationalSeries[[#This Row],[% 
of Total Pop]]*ExecutiveBranchEmployeesByOccupationalSeries[[#This Row],[Female/ Male Salary %]],7)</f>
        <v>1.9359999999999999E-4</v>
      </c>
    </row>
    <row r="162" spans="1:11" ht="15.6" x14ac:dyDescent="0.3">
      <c r="A162" s="6" t="s">
        <v>164</v>
      </c>
      <c r="B162" s="9">
        <f>ExecutiveBranchEmployeesByOccupationalSeries[[#This Row],[Male Employees]]+ExecutiveBranchEmployeesByOccupationalSeries[[#This Row],[Female Employees]]</f>
        <v>30448</v>
      </c>
      <c r="C162" s="13">
        <f>ExecutiveBranchEmployeesByOccupationalSeries[[#This Row],[Total Empl]]/$B$475</f>
        <v>1.5559302979201798E-2</v>
      </c>
      <c r="D162" s="9">
        <v>24306</v>
      </c>
      <c r="E162" s="9">
        <v>6142</v>
      </c>
      <c r="F162" s="11">
        <f>ExecutiveBranchEmployeesByOccupationalSeries[[#This Row],[Female Employees]]/ExecutiveBranchEmployeesByOccupationalSeries[[#This Row],[Total Empl]]</f>
        <v>0.2017209668943773</v>
      </c>
      <c r="G162" s="15">
        <f>((ExecutiveBranchEmployeesByOccupationalSeries[[#This Row],[Male Employees]]*ExecutiveBranchEmployeesByOccupationalSeries[[#This Row],[Male
Average Salary]])+(E162*ExecutiveBranchEmployeesByOccupationalSeries[[#This Row],[Female
Average Salary]]))/ExecutiveBranchEmployeesByOccupationalSeries[[#This Row],[Total Empl]]</f>
        <v>134582.64525637272</v>
      </c>
      <c r="H162" s="15">
        <v>135186.023133284</v>
      </c>
      <c r="I162" s="15">
        <v>132194.872108179</v>
      </c>
      <c r="J162" s="11">
        <f>ROUND(ExecutiveBranchEmployeesByOccupationalSeries[[#This Row],[Female
Average Salary]]/ExecutiveBranchEmployeesByOccupationalSeries[[#This Row],[Male
Average Salary]],3)</f>
        <v>0.97799999999999998</v>
      </c>
      <c r="K162" s="16">
        <f>ROUND(ExecutiveBranchEmployeesByOccupationalSeries[[#This Row],[% 
of Total Pop]]*ExecutiveBranchEmployeesByOccupationalSeries[[#This Row],[Female/ Male Salary %]],7)</f>
        <v>1.5217E-2</v>
      </c>
    </row>
    <row r="163" spans="1:11" ht="15.6" x14ac:dyDescent="0.3">
      <c r="A163" s="6" t="s">
        <v>165</v>
      </c>
      <c r="B163" s="9">
        <f>ExecutiveBranchEmployeesByOccupationalSeries[[#This Row],[Male Employees]]+ExecutiveBranchEmployeesByOccupationalSeries[[#This Row],[Female Employees]]</f>
        <v>15002</v>
      </c>
      <c r="C163" s="13">
        <f>ExecutiveBranchEmployeesByOccupationalSeries[[#This Row],[Total Empl]]/$B$475</f>
        <v>7.6662067555828099E-3</v>
      </c>
      <c r="D163" s="9">
        <v>13639</v>
      </c>
      <c r="E163" s="9">
        <v>1363</v>
      </c>
      <c r="F163" s="11">
        <f>ExecutiveBranchEmployeesByOccupationalSeries[[#This Row],[Female Employees]]/ExecutiveBranchEmployeesByOccupationalSeries[[#This Row],[Total Empl]]</f>
        <v>9.0854552726303162E-2</v>
      </c>
      <c r="G163" s="15">
        <f>((ExecutiveBranchEmployeesByOccupationalSeries[[#This Row],[Male Employees]]*ExecutiveBranchEmployeesByOccupationalSeries[[#This Row],[Male
Average Salary]])+(E163*ExecutiveBranchEmployeesByOccupationalSeries[[#This Row],[Female
Average Salary]]))/ExecutiveBranchEmployeesByOccupationalSeries[[#This Row],[Total Empl]]</f>
        <v>88785.333197889908</v>
      </c>
      <c r="H163" s="15">
        <v>89405.317371855999</v>
      </c>
      <c r="I163" s="15">
        <v>82581.397652237996</v>
      </c>
      <c r="J163" s="11">
        <f>ROUND(ExecutiveBranchEmployeesByOccupationalSeries[[#This Row],[Female
Average Salary]]/ExecutiveBranchEmployeesByOccupationalSeries[[#This Row],[Male
Average Salary]],3)</f>
        <v>0.92400000000000004</v>
      </c>
      <c r="K163" s="16">
        <f>ROUND(ExecutiveBranchEmployeesByOccupationalSeries[[#This Row],[% 
of Total Pop]]*ExecutiveBranchEmployeesByOccupationalSeries[[#This Row],[Female/ Male Salary %]],7)</f>
        <v>7.0835999999999998E-3</v>
      </c>
    </row>
    <row r="164" spans="1:11" ht="15.6" x14ac:dyDescent="0.3">
      <c r="A164" s="6" t="s">
        <v>166</v>
      </c>
      <c r="B164" s="9">
        <f>ExecutiveBranchEmployeesByOccupationalSeries[[#This Row],[Male Employees]]+ExecutiveBranchEmployeesByOccupationalSeries[[#This Row],[Female Employees]]</f>
        <v>446</v>
      </c>
      <c r="C164" s="13">
        <f>ExecutiveBranchEmployeesByOccupationalSeries[[#This Row],[Total Empl]]/$B$475</f>
        <v>2.2791149266697326E-4</v>
      </c>
      <c r="D164" s="9">
        <v>349</v>
      </c>
      <c r="E164" s="9">
        <v>97</v>
      </c>
      <c r="F164" s="11">
        <f>ExecutiveBranchEmployeesByOccupationalSeries[[#This Row],[Female Employees]]/ExecutiveBranchEmployeesByOccupationalSeries[[#This Row],[Total Empl]]</f>
        <v>0.21748878923766815</v>
      </c>
      <c r="G164" s="15">
        <f>((ExecutiveBranchEmployeesByOccupationalSeries[[#This Row],[Male Employees]]*ExecutiveBranchEmployeesByOccupationalSeries[[#This Row],[Male
Average Salary]])+(E164*ExecutiveBranchEmployeesByOccupationalSeries[[#This Row],[Female
Average Salary]]))/ExecutiveBranchEmployeesByOccupationalSeries[[#This Row],[Total Empl]]</f>
        <v>121632.87668161465</v>
      </c>
      <c r="H164" s="15">
        <v>123111.80229226399</v>
      </c>
      <c r="I164" s="15">
        <v>116311.793814433</v>
      </c>
      <c r="J164" s="11">
        <f>ROUND(ExecutiveBranchEmployeesByOccupationalSeries[[#This Row],[Female
Average Salary]]/ExecutiveBranchEmployeesByOccupationalSeries[[#This Row],[Male
Average Salary]],3)</f>
        <v>0.94499999999999995</v>
      </c>
      <c r="K164" s="16">
        <f>ROUND(ExecutiveBranchEmployeesByOccupationalSeries[[#This Row],[% 
of Total Pop]]*ExecutiveBranchEmployeesByOccupationalSeries[[#This Row],[Female/ Male Salary %]],7)</f>
        <v>2.154E-4</v>
      </c>
    </row>
    <row r="165" spans="1:11" ht="15.6" x14ac:dyDescent="0.3">
      <c r="A165" s="6" t="s">
        <v>167</v>
      </c>
      <c r="B165" s="9">
        <f>ExecutiveBranchEmployeesByOccupationalSeries[[#This Row],[Male Employees]]+ExecutiveBranchEmployeesByOccupationalSeries[[#This Row],[Female Employees]]</f>
        <v>270</v>
      </c>
      <c r="C165" s="13">
        <f>ExecutiveBranchEmployeesByOccupationalSeries[[#This Row],[Total Empl]]/$B$475</f>
        <v>1.379733251571363E-4</v>
      </c>
      <c r="D165" s="9">
        <v>243</v>
      </c>
      <c r="E165" s="9">
        <v>27</v>
      </c>
      <c r="F165" s="11">
        <f>ExecutiveBranchEmployeesByOccupationalSeries[[#This Row],[Female Employees]]/ExecutiveBranchEmployeesByOccupationalSeries[[#This Row],[Total Empl]]</f>
        <v>0.1</v>
      </c>
      <c r="G165" s="15">
        <f>((ExecutiveBranchEmployeesByOccupationalSeries[[#This Row],[Male Employees]]*ExecutiveBranchEmployeesByOccupationalSeries[[#This Row],[Male
Average Salary]])+(E165*ExecutiveBranchEmployeesByOccupationalSeries[[#This Row],[Female
Average Salary]]))/ExecutiveBranchEmployeesByOccupationalSeries[[#This Row],[Total Empl]]</f>
        <v>126115.30801958972</v>
      </c>
      <c r="H165" s="15">
        <v>126617.16528925599</v>
      </c>
      <c r="I165" s="15">
        <v>121598.59259259301</v>
      </c>
      <c r="J165" s="11">
        <f>ROUND(ExecutiveBranchEmployeesByOccupationalSeries[[#This Row],[Female
Average Salary]]/ExecutiveBranchEmployeesByOccupationalSeries[[#This Row],[Male
Average Salary]],3)</f>
        <v>0.96</v>
      </c>
      <c r="K165" s="16">
        <f>ROUND(ExecutiveBranchEmployeesByOccupationalSeries[[#This Row],[% 
of Total Pop]]*ExecutiveBranchEmployeesByOccupationalSeries[[#This Row],[Female/ Male Salary %]],7)</f>
        <v>1.325E-4</v>
      </c>
    </row>
    <row r="166" spans="1:11" ht="15.6" x14ac:dyDescent="0.3">
      <c r="A166" s="6" t="s">
        <v>168</v>
      </c>
      <c r="B166" s="9">
        <f>ExecutiveBranchEmployeesByOccupationalSeries[[#This Row],[Male Employees]]+ExecutiveBranchEmployeesByOccupationalSeries[[#This Row],[Female Employees]]</f>
        <v>1219</v>
      </c>
      <c r="C166" s="13">
        <f>ExecutiveBranchEmployeesByOccupationalSeries[[#This Row],[Total Empl]]/$B$475</f>
        <v>6.2292401246870051E-4</v>
      </c>
      <c r="D166" s="9">
        <v>967</v>
      </c>
      <c r="E166" s="9">
        <v>252</v>
      </c>
      <c r="F166" s="11">
        <f>ExecutiveBranchEmployeesByOccupationalSeries[[#This Row],[Female Employees]]/ExecutiveBranchEmployeesByOccupationalSeries[[#This Row],[Total Empl]]</f>
        <v>0.20672682526661199</v>
      </c>
      <c r="G166" s="15">
        <f>((ExecutiveBranchEmployeesByOccupationalSeries[[#This Row],[Male Employees]]*ExecutiveBranchEmployeesByOccupationalSeries[[#This Row],[Male
Average Salary]])+(E166*ExecutiveBranchEmployeesByOccupationalSeries[[#This Row],[Female
Average Salary]]))/ExecutiveBranchEmployeesByOccupationalSeries[[#This Row],[Total Empl]]</f>
        <v>130315.25594749839</v>
      </c>
      <c r="H166" s="15">
        <v>133169.629782834</v>
      </c>
      <c r="I166" s="15">
        <v>119362.162698413</v>
      </c>
      <c r="J166" s="11">
        <f>ROUND(ExecutiveBranchEmployeesByOccupationalSeries[[#This Row],[Female
Average Salary]]/ExecutiveBranchEmployeesByOccupationalSeries[[#This Row],[Male
Average Salary]],3)</f>
        <v>0.89600000000000002</v>
      </c>
      <c r="K166" s="16">
        <f>ROUND(ExecutiveBranchEmployeesByOccupationalSeries[[#This Row],[% 
of Total Pop]]*ExecutiveBranchEmployeesByOccupationalSeries[[#This Row],[Female/ Male Salary %]],7)</f>
        <v>5.5809999999999996E-4</v>
      </c>
    </row>
    <row r="167" spans="1:11" ht="15.6" x14ac:dyDescent="0.3">
      <c r="A167" s="6" t="s">
        <v>169</v>
      </c>
      <c r="B167" s="9">
        <f>ExecutiveBranchEmployeesByOccupationalSeries[[#This Row],[Male Employees]]+ExecutiveBranchEmployeesByOccupationalSeries[[#This Row],[Female Employees]]</f>
        <v>277</v>
      </c>
      <c r="C167" s="13">
        <f>ExecutiveBranchEmployeesByOccupationalSeries[[#This Row],[Total Empl]]/$B$475</f>
        <v>1.4155041136491389E-4</v>
      </c>
      <c r="D167" s="9">
        <v>165</v>
      </c>
      <c r="E167" s="9">
        <v>112</v>
      </c>
      <c r="F167" s="11">
        <f>ExecutiveBranchEmployeesByOccupationalSeries[[#This Row],[Female Employees]]/ExecutiveBranchEmployeesByOccupationalSeries[[#This Row],[Total Empl]]</f>
        <v>0.40433212996389889</v>
      </c>
      <c r="G167" s="15">
        <f>((ExecutiveBranchEmployeesByOccupationalSeries[[#This Row],[Male Employees]]*ExecutiveBranchEmployeesByOccupationalSeries[[#This Row],[Male
Average Salary]])+(E167*ExecutiveBranchEmployeesByOccupationalSeries[[#This Row],[Female
Average Salary]]))/ExecutiveBranchEmployeesByOccupationalSeries[[#This Row],[Total Empl]]</f>
        <v>104347.57400722035</v>
      </c>
      <c r="H167" s="15">
        <v>104238.696969697</v>
      </c>
      <c r="I167" s="15">
        <v>104507.973214286</v>
      </c>
      <c r="J167" s="11">
        <f>ROUND(ExecutiveBranchEmployeesByOccupationalSeries[[#This Row],[Female
Average Salary]]/ExecutiveBranchEmployeesByOccupationalSeries[[#This Row],[Male
Average Salary]],3)</f>
        <v>1.0029999999999999</v>
      </c>
      <c r="K167" s="16">
        <f>ROUND(ExecutiveBranchEmployeesByOccupationalSeries[[#This Row],[% 
of Total Pop]]*ExecutiveBranchEmployeesByOccupationalSeries[[#This Row],[Female/ Male Salary %]],7)</f>
        <v>1.4200000000000001E-4</v>
      </c>
    </row>
    <row r="168" spans="1:11" ht="15.6" x14ac:dyDescent="0.3">
      <c r="A168" s="6" t="s">
        <v>170</v>
      </c>
      <c r="B168" s="9">
        <f>ExecutiveBranchEmployeesByOccupationalSeries[[#This Row],[Male Employees]]+ExecutiveBranchEmployeesByOccupationalSeries[[#This Row],[Female Employees]]</f>
        <v>1867</v>
      </c>
      <c r="C168" s="13">
        <f>ExecutiveBranchEmployeesByOccupationalSeries[[#This Row],[Total Empl]]/$B$475</f>
        <v>9.5405999284582763E-4</v>
      </c>
      <c r="D168" s="9">
        <v>1282</v>
      </c>
      <c r="E168" s="9">
        <v>585</v>
      </c>
      <c r="F168" s="11">
        <f>ExecutiveBranchEmployeesByOccupationalSeries[[#This Row],[Female Employees]]/ExecutiveBranchEmployeesByOccupationalSeries[[#This Row],[Total Empl]]</f>
        <v>0.31333690412426352</v>
      </c>
      <c r="G168" s="15">
        <f>((ExecutiveBranchEmployeesByOccupationalSeries[[#This Row],[Male Employees]]*ExecutiveBranchEmployeesByOccupationalSeries[[#This Row],[Male
Average Salary]])+(E168*ExecutiveBranchEmployeesByOccupationalSeries[[#This Row],[Female
Average Salary]]))/ExecutiveBranchEmployeesByOccupationalSeries[[#This Row],[Total Empl]]</f>
        <v>111879.27557762447</v>
      </c>
      <c r="H168" s="15">
        <v>113071.531201248</v>
      </c>
      <c r="I168" s="15">
        <v>109266.503424658</v>
      </c>
      <c r="J168" s="11">
        <f>ROUND(ExecutiveBranchEmployeesByOccupationalSeries[[#This Row],[Female
Average Salary]]/ExecutiveBranchEmployeesByOccupationalSeries[[#This Row],[Male
Average Salary]],3)</f>
        <v>0.96599999999999997</v>
      </c>
      <c r="K168" s="16">
        <f>ROUND(ExecutiveBranchEmployeesByOccupationalSeries[[#This Row],[% 
of Total Pop]]*ExecutiveBranchEmployeesByOccupationalSeries[[#This Row],[Female/ Male Salary %]],7)</f>
        <v>9.2159999999999996E-4</v>
      </c>
    </row>
    <row r="169" spans="1:11" ht="15.6" x14ac:dyDescent="0.3">
      <c r="A169" s="6" t="s">
        <v>171</v>
      </c>
      <c r="B169" s="9">
        <f>ExecutiveBranchEmployeesByOccupationalSeries[[#This Row],[Male Employees]]+ExecutiveBranchEmployeesByOccupationalSeries[[#This Row],[Female Employees]]</f>
        <v>1748</v>
      </c>
      <c r="C169" s="13">
        <f>ExecutiveBranchEmployeesByOccupationalSeries[[#This Row],[Total Empl]]/$B$475</f>
        <v>8.9324952731360829E-4</v>
      </c>
      <c r="D169" s="9">
        <v>1646</v>
      </c>
      <c r="E169" s="9">
        <v>102</v>
      </c>
      <c r="F169" s="11">
        <f>ExecutiveBranchEmployeesByOccupationalSeries[[#This Row],[Female Employees]]/ExecutiveBranchEmployeesByOccupationalSeries[[#This Row],[Total Empl]]</f>
        <v>5.8352402745995423E-2</v>
      </c>
      <c r="G169" s="15">
        <f>((ExecutiveBranchEmployeesByOccupationalSeries[[#This Row],[Male Employees]]*ExecutiveBranchEmployeesByOccupationalSeries[[#This Row],[Male
Average Salary]])+(E169*ExecutiveBranchEmployeesByOccupationalSeries[[#This Row],[Female
Average Salary]]))/ExecutiveBranchEmployeesByOccupationalSeries[[#This Row],[Total Empl]]</f>
        <v>82682.185926773513</v>
      </c>
      <c r="H169" s="15">
        <v>82646.397326852995</v>
      </c>
      <c r="I169" s="15">
        <v>83259.715686274998</v>
      </c>
      <c r="J169" s="11">
        <f>ROUND(ExecutiveBranchEmployeesByOccupationalSeries[[#This Row],[Female
Average Salary]]/ExecutiveBranchEmployeesByOccupationalSeries[[#This Row],[Male
Average Salary]],3)</f>
        <v>1.0069999999999999</v>
      </c>
      <c r="K169" s="16">
        <f>ROUND(ExecutiveBranchEmployeesByOccupationalSeries[[#This Row],[% 
of Total Pop]]*ExecutiveBranchEmployeesByOccupationalSeries[[#This Row],[Female/ Male Salary %]],7)</f>
        <v>8.9950000000000002E-4</v>
      </c>
    </row>
    <row r="170" spans="1:11" ht="15.6" x14ac:dyDescent="0.3">
      <c r="A170" s="6" t="s">
        <v>172</v>
      </c>
      <c r="B170" s="9">
        <f>ExecutiveBranchEmployeesByOccupationalSeries[[#This Row],[Male Employees]]+ExecutiveBranchEmployeesByOccupationalSeries[[#This Row],[Female Employees]]</f>
        <v>11312</v>
      </c>
      <c r="C170" s="13">
        <f>ExecutiveBranchEmployeesByOccupationalSeries[[#This Row],[Total Empl]]/$B$475</f>
        <v>5.7805713117686135E-3</v>
      </c>
      <c r="D170" s="9">
        <v>8750</v>
      </c>
      <c r="E170" s="9">
        <v>2562</v>
      </c>
      <c r="F170" s="11">
        <f>ExecutiveBranchEmployeesByOccupationalSeries[[#This Row],[Female Employees]]/ExecutiveBranchEmployeesByOccupationalSeries[[#This Row],[Total Empl]]</f>
        <v>0.22648514851485149</v>
      </c>
      <c r="G170" s="15">
        <f>((ExecutiveBranchEmployeesByOccupationalSeries[[#This Row],[Male Employees]]*ExecutiveBranchEmployeesByOccupationalSeries[[#This Row],[Male
Average Salary]])+(E170*ExecutiveBranchEmployeesByOccupationalSeries[[#This Row],[Female
Average Salary]]))/ExecutiveBranchEmployeesByOccupationalSeries[[#This Row],[Total Empl]]</f>
        <v>106126.98763618551</v>
      </c>
      <c r="H170" s="15">
        <v>107606.57324185201</v>
      </c>
      <c r="I170" s="15">
        <v>101073.758108636</v>
      </c>
      <c r="J170" s="11">
        <f>ROUND(ExecutiveBranchEmployeesByOccupationalSeries[[#This Row],[Female
Average Salary]]/ExecutiveBranchEmployeesByOccupationalSeries[[#This Row],[Male
Average Salary]],3)</f>
        <v>0.93899999999999995</v>
      </c>
      <c r="K170" s="16">
        <f>ROUND(ExecutiveBranchEmployeesByOccupationalSeries[[#This Row],[% 
of Total Pop]]*ExecutiveBranchEmployeesByOccupationalSeries[[#This Row],[Female/ Male Salary %]],7)</f>
        <v>5.4279999999999997E-3</v>
      </c>
    </row>
    <row r="171" spans="1:11" ht="15.6" x14ac:dyDescent="0.3">
      <c r="A171" s="6" t="s">
        <v>173</v>
      </c>
      <c r="B171" s="9">
        <f>ExecutiveBranchEmployeesByOccupationalSeries[[#This Row],[Male Employees]]+ExecutiveBranchEmployeesByOccupationalSeries[[#This Row],[Female Employees]]</f>
        <v>212</v>
      </c>
      <c r="C171" s="13">
        <f>ExecutiveBranchEmployeesByOccupationalSeries[[#This Row],[Total Empl]]/$B$475</f>
        <v>1.0833461086412183E-4</v>
      </c>
      <c r="D171" s="9">
        <v>191</v>
      </c>
      <c r="E171" s="9">
        <v>21</v>
      </c>
      <c r="F171" s="11">
        <f>ExecutiveBranchEmployeesByOccupationalSeries[[#This Row],[Female Employees]]/ExecutiveBranchEmployeesByOccupationalSeries[[#This Row],[Total Empl]]</f>
        <v>9.9056603773584911E-2</v>
      </c>
      <c r="G171" s="15">
        <f>((ExecutiveBranchEmployeesByOccupationalSeries[[#This Row],[Male Employees]]*ExecutiveBranchEmployeesByOccupationalSeries[[#This Row],[Male
Average Salary]])+(E171*ExecutiveBranchEmployeesByOccupationalSeries[[#This Row],[Female
Average Salary]]))/ExecutiveBranchEmployeesByOccupationalSeries[[#This Row],[Total Empl]]</f>
        <v>63084.962264151305</v>
      </c>
      <c r="H171" s="15">
        <v>63057.701570680998</v>
      </c>
      <c r="I171" s="15">
        <v>63332.904761905003</v>
      </c>
      <c r="J171" s="11">
        <f>ROUND(ExecutiveBranchEmployeesByOccupationalSeries[[#This Row],[Female
Average Salary]]/ExecutiveBranchEmployeesByOccupationalSeries[[#This Row],[Male
Average Salary]],3)</f>
        <v>1.004</v>
      </c>
      <c r="K171" s="16">
        <f>ROUND(ExecutiveBranchEmployeesByOccupationalSeries[[#This Row],[% 
of Total Pop]]*ExecutiveBranchEmployeesByOccupationalSeries[[#This Row],[Female/ Male Salary %]],7)</f>
        <v>1.088E-4</v>
      </c>
    </row>
    <row r="172" spans="1:11" ht="15.6" x14ac:dyDescent="0.3">
      <c r="A172" s="6" t="s">
        <v>174</v>
      </c>
      <c r="B172" s="9">
        <f>ExecutiveBranchEmployeesByOccupationalSeries[[#This Row],[Male Employees]]+ExecutiveBranchEmployeesByOccupationalSeries[[#This Row],[Female Employees]]</f>
        <v>3212</v>
      </c>
      <c r="C172" s="13">
        <f>ExecutiveBranchEmployeesByOccupationalSeries[[#This Row],[Total Empl]]/$B$475</f>
        <v>1.6413715570545251E-3</v>
      </c>
      <c r="D172" s="9">
        <v>2024</v>
      </c>
      <c r="E172" s="9">
        <v>1188</v>
      </c>
      <c r="F172" s="11">
        <f>ExecutiveBranchEmployeesByOccupationalSeries[[#This Row],[Female Employees]]/ExecutiveBranchEmployeesByOccupationalSeries[[#This Row],[Total Empl]]</f>
        <v>0.36986301369863012</v>
      </c>
      <c r="G172" s="15">
        <f>((ExecutiveBranchEmployeesByOccupationalSeries[[#This Row],[Male Employees]]*ExecutiveBranchEmployeesByOccupationalSeries[[#This Row],[Male
Average Salary]])+(E172*ExecutiveBranchEmployeesByOccupationalSeries[[#This Row],[Female
Average Salary]]))/ExecutiveBranchEmployeesByOccupationalSeries[[#This Row],[Total Empl]]</f>
        <v>118022.81942714831</v>
      </c>
      <c r="H172" s="15">
        <v>119419.719367589</v>
      </c>
      <c r="I172" s="15">
        <v>115642.915824916</v>
      </c>
      <c r="J172" s="11">
        <f>ROUND(ExecutiveBranchEmployeesByOccupationalSeries[[#This Row],[Female
Average Salary]]/ExecutiveBranchEmployeesByOccupationalSeries[[#This Row],[Male
Average Salary]],3)</f>
        <v>0.96799999999999997</v>
      </c>
      <c r="K172" s="16">
        <f>ROUND(ExecutiveBranchEmployeesByOccupationalSeries[[#This Row],[% 
of Total Pop]]*ExecutiveBranchEmployeesByOccupationalSeries[[#This Row],[Female/ Male Salary %]],7)</f>
        <v>1.5888E-3</v>
      </c>
    </row>
    <row r="173" spans="1:11" ht="15.6" x14ac:dyDescent="0.3">
      <c r="A173" s="6" t="s">
        <v>175</v>
      </c>
      <c r="B173" s="9">
        <f>ExecutiveBranchEmployeesByOccupationalSeries[[#This Row],[Male Employees]]+ExecutiveBranchEmployeesByOccupationalSeries[[#This Row],[Female Employees]]</f>
        <v>230</v>
      </c>
      <c r="C173" s="13">
        <f>ExecutiveBranchEmployeesByOccupationalSeries[[#This Row],[Total Empl]]/$B$475</f>
        <v>1.1753283254126424E-4</v>
      </c>
      <c r="D173" s="9">
        <v>188</v>
      </c>
      <c r="E173" s="9">
        <v>42</v>
      </c>
      <c r="F173" s="11">
        <f>ExecutiveBranchEmployeesByOccupationalSeries[[#This Row],[Female Employees]]/ExecutiveBranchEmployeesByOccupationalSeries[[#This Row],[Total Empl]]</f>
        <v>0.18260869565217391</v>
      </c>
      <c r="G173" s="15">
        <f>((ExecutiveBranchEmployeesByOccupationalSeries[[#This Row],[Male Employees]]*ExecutiveBranchEmployeesByOccupationalSeries[[#This Row],[Male
Average Salary]])+(E173*ExecutiveBranchEmployeesByOccupationalSeries[[#This Row],[Female
Average Salary]]))/ExecutiveBranchEmployeesByOccupationalSeries[[#This Row],[Total Empl]]</f>
        <v>102944.03913043479</v>
      </c>
      <c r="H173" s="15">
        <v>103402.16489361699</v>
      </c>
      <c r="I173" s="15">
        <v>100893.38095238101</v>
      </c>
      <c r="J173" s="11">
        <f>ROUND(ExecutiveBranchEmployeesByOccupationalSeries[[#This Row],[Female
Average Salary]]/ExecutiveBranchEmployeesByOccupationalSeries[[#This Row],[Male
Average Salary]],3)</f>
        <v>0.97599999999999998</v>
      </c>
      <c r="K173" s="16">
        <f>ROUND(ExecutiveBranchEmployeesByOccupationalSeries[[#This Row],[% 
of Total Pop]]*ExecutiveBranchEmployeesByOccupationalSeries[[#This Row],[Female/ Male Salary %]],7)</f>
        <v>1.147E-4</v>
      </c>
    </row>
    <row r="174" spans="1:11" ht="15.6" x14ac:dyDescent="0.3">
      <c r="A174" s="6" t="s">
        <v>176</v>
      </c>
      <c r="B174" s="9">
        <f>ExecutiveBranchEmployeesByOccupationalSeries[[#This Row],[Male Employees]]+ExecutiveBranchEmployeesByOccupationalSeries[[#This Row],[Female Employees]]</f>
        <v>13869</v>
      </c>
      <c r="C174" s="13">
        <f>ExecutiveBranchEmployeesByOccupationalSeries[[#This Row],[Total Empl]]/$B$475</f>
        <v>7.0872298022382338E-3</v>
      </c>
      <c r="D174" s="9">
        <v>12164</v>
      </c>
      <c r="E174" s="9">
        <v>1705</v>
      </c>
      <c r="F174" s="11">
        <f>ExecutiveBranchEmployeesByOccupationalSeries[[#This Row],[Female Employees]]/ExecutiveBranchEmployeesByOccupationalSeries[[#This Row],[Total Empl]]</f>
        <v>0.12293604441560314</v>
      </c>
      <c r="G174" s="15">
        <f>((ExecutiveBranchEmployeesByOccupationalSeries[[#This Row],[Male Employees]]*ExecutiveBranchEmployeesByOccupationalSeries[[#This Row],[Male
Average Salary]])+(E174*ExecutiveBranchEmployeesByOccupationalSeries[[#This Row],[Female
Average Salary]]))/ExecutiveBranchEmployeesByOccupationalSeries[[#This Row],[Total Empl]]</f>
        <v>107900.66677290061</v>
      </c>
      <c r="H174" s="15">
        <v>108731.368338816</v>
      </c>
      <c r="I174" s="15">
        <v>101974.183577713</v>
      </c>
      <c r="J174" s="11">
        <f>ROUND(ExecutiveBranchEmployeesByOccupationalSeries[[#This Row],[Female
Average Salary]]/ExecutiveBranchEmployeesByOccupationalSeries[[#This Row],[Male
Average Salary]],3)</f>
        <v>0.93799999999999994</v>
      </c>
      <c r="K174" s="16">
        <f>ROUND(ExecutiveBranchEmployeesByOccupationalSeries[[#This Row],[% 
of Total Pop]]*ExecutiveBranchEmployeesByOccupationalSeries[[#This Row],[Female/ Male Salary %]],7)</f>
        <v>6.6477999999999997E-3</v>
      </c>
    </row>
    <row r="175" spans="1:11" ht="15.6" x14ac:dyDescent="0.3">
      <c r="A175" s="6" t="s">
        <v>177</v>
      </c>
      <c r="B175" s="9">
        <f>ExecutiveBranchEmployeesByOccupationalSeries[[#This Row],[Male Employees]]+ExecutiveBranchEmployeesByOccupationalSeries[[#This Row],[Female Employees]]</f>
        <v>2915</v>
      </c>
      <c r="C175" s="13">
        <f>ExecutiveBranchEmployeesByOccupationalSeries[[#This Row],[Total Empl]]/$B$475</f>
        <v>1.489600899381675E-3</v>
      </c>
      <c r="D175" s="9">
        <v>2446</v>
      </c>
      <c r="E175" s="9">
        <v>469</v>
      </c>
      <c r="F175" s="11">
        <f>ExecutiveBranchEmployeesByOccupationalSeries[[#This Row],[Female Employees]]/ExecutiveBranchEmployeesByOccupationalSeries[[#This Row],[Total Empl]]</f>
        <v>0.16089193825042883</v>
      </c>
      <c r="G175" s="15">
        <f>((ExecutiveBranchEmployeesByOccupationalSeries[[#This Row],[Male Employees]]*ExecutiveBranchEmployeesByOccupationalSeries[[#This Row],[Male
Average Salary]])+(E175*ExecutiveBranchEmployeesByOccupationalSeries[[#This Row],[Female
Average Salary]]))/ExecutiveBranchEmployeesByOccupationalSeries[[#This Row],[Total Empl]]</f>
        <v>113380.87204116644</v>
      </c>
      <c r="H175" s="15">
        <v>114562.853229763</v>
      </c>
      <c r="I175" s="15">
        <v>107216.424307036</v>
      </c>
      <c r="J175" s="11">
        <f>ROUND(ExecutiveBranchEmployeesByOccupationalSeries[[#This Row],[Female
Average Salary]]/ExecutiveBranchEmployeesByOccupationalSeries[[#This Row],[Male
Average Salary]],3)</f>
        <v>0.93600000000000005</v>
      </c>
      <c r="K175" s="16">
        <f>ROUND(ExecutiveBranchEmployeesByOccupationalSeries[[#This Row],[% 
of Total Pop]]*ExecutiveBranchEmployeesByOccupationalSeries[[#This Row],[Female/ Male Salary %]],7)</f>
        <v>1.3943E-3</v>
      </c>
    </row>
    <row r="176" spans="1:11" ht="15.6" x14ac:dyDescent="0.3">
      <c r="A176" s="6" t="s">
        <v>178</v>
      </c>
      <c r="B176" s="9">
        <f>ExecutiveBranchEmployeesByOccupationalSeries[[#This Row],[Male Employees]]+ExecutiveBranchEmployeesByOccupationalSeries[[#This Row],[Female Employees]]</f>
        <v>5625</v>
      </c>
      <c r="C176" s="13">
        <f>ExecutiveBranchEmployeesByOccupationalSeries[[#This Row],[Total Empl]]/$B$475</f>
        <v>2.8744442741070061E-3</v>
      </c>
      <c r="D176" s="9">
        <v>4899</v>
      </c>
      <c r="E176" s="9">
        <v>726</v>
      </c>
      <c r="F176" s="11">
        <f>ExecutiveBranchEmployeesByOccupationalSeries[[#This Row],[Female Employees]]/ExecutiveBranchEmployeesByOccupationalSeries[[#This Row],[Total Empl]]</f>
        <v>0.12906666666666666</v>
      </c>
      <c r="G176" s="15">
        <f>((ExecutiveBranchEmployeesByOccupationalSeries[[#This Row],[Male Employees]]*ExecutiveBranchEmployeesByOccupationalSeries[[#This Row],[Male
Average Salary]])+(E176*ExecutiveBranchEmployeesByOccupationalSeries[[#This Row],[Female
Average Salary]]))/ExecutiveBranchEmployeesByOccupationalSeries[[#This Row],[Total Empl]]</f>
        <v>113427.2388941332</v>
      </c>
      <c r="H176" s="15">
        <v>113786.77950183699</v>
      </c>
      <c r="I176" s="15">
        <v>111001.082644628</v>
      </c>
      <c r="J176" s="11">
        <f>ROUND(ExecutiveBranchEmployeesByOccupationalSeries[[#This Row],[Female
Average Salary]]/ExecutiveBranchEmployeesByOccupationalSeries[[#This Row],[Male
Average Salary]],3)</f>
        <v>0.97599999999999998</v>
      </c>
      <c r="K176" s="16">
        <f>ROUND(ExecutiveBranchEmployeesByOccupationalSeries[[#This Row],[% 
of Total Pop]]*ExecutiveBranchEmployeesByOccupationalSeries[[#This Row],[Female/ Male Salary %]],7)</f>
        <v>2.8054999999999998E-3</v>
      </c>
    </row>
    <row r="177" spans="1:11" ht="15.6" x14ac:dyDescent="0.3">
      <c r="A177" s="6" t="s">
        <v>179</v>
      </c>
      <c r="B177" s="9">
        <f>ExecutiveBranchEmployeesByOccupationalSeries[[#This Row],[Male Employees]]+ExecutiveBranchEmployeesByOccupationalSeries[[#This Row],[Female Employees]]</f>
        <v>4627</v>
      </c>
      <c r="C177" s="13">
        <f>ExecutiveBranchEmployeesByOccupationalSeries[[#This Row],[Total Empl]]/$B$475</f>
        <v>2.3644539833409983E-3</v>
      </c>
      <c r="D177" s="9">
        <v>3832</v>
      </c>
      <c r="E177" s="9">
        <v>795</v>
      </c>
      <c r="F177" s="11">
        <f>ExecutiveBranchEmployeesByOccupationalSeries[[#This Row],[Female Employees]]/ExecutiveBranchEmployeesByOccupationalSeries[[#This Row],[Total Empl]]</f>
        <v>0.17181759239247893</v>
      </c>
      <c r="G177" s="15">
        <f>((ExecutiveBranchEmployeesByOccupationalSeries[[#This Row],[Male Employees]]*ExecutiveBranchEmployeesByOccupationalSeries[[#This Row],[Male
Average Salary]])+(E177*ExecutiveBranchEmployeesByOccupationalSeries[[#This Row],[Female
Average Salary]]))/ExecutiveBranchEmployeesByOccupationalSeries[[#This Row],[Total Empl]]</f>
        <v>121658.2520427101</v>
      </c>
      <c r="H177" s="15">
        <v>121349.733873074</v>
      </c>
      <c r="I177" s="15">
        <v>123145.348427673</v>
      </c>
      <c r="J177" s="11">
        <f>ROUND(ExecutiveBranchEmployeesByOccupationalSeries[[#This Row],[Female
Average Salary]]/ExecutiveBranchEmployeesByOccupationalSeries[[#This Row],[Male
Average Salary]],3)</f>
        <v>1.0149999999999999</v>
      </c>
      <c r="K177" s="16">
        <f>ROUND(ExecutiveBranchEmployeesByOccupationalSeries[[#This Row],[% 
of Total Pop]]*ExecutiveBranchEmployeesByOccupationalSeries[[#This Row],[Female/ Male Salary %]],7)</f>
        <v>2.3998999999999999E-3</v>
      </c>
    </row>
    <row r="178" spans="1:11" ht="15.6" x14ac:dyDescent="0.3">
      <c r="A178" s="6" t="s">
        <v>180</v>
      </c>
      <c r="B178" s="9">
        <f>ExecutiveBranchEmployeesByOccupationalSeries[[#This Row],[Male Employees]]+ExecutiveBranchEmployeesByOccupationalSeries[[#This Row],[Female Employees]]</f>
        <v>16280</v>
      </c>
      <c r="C178" s="13">
        <f>ExecutiveBranchEmployeesByOccupationalSeries[[#This Row],[Total Empl]]/$B$475</f>
        <v>8.3192804946599207E-3</v>
      </c>
      <c r="D178" s="9">
        <v>14245</v>
      </c>
      <c r="E178" s="9">
        <v>2035</v>
      </c>
      <c r="F178" s="11">
        <f>ExecutiveBranchEmployeesByOccupationalSeries[[#This Row],[Female Employees]]/ExecutiveBranchEmployeesByOccupationalSeries[[#This Row],[Total Empl]]</f>
        <v>0.125</v>
      </c>
      <c r="G178" s="15">
        <f>((ExecutiveBranchEmployeesByOccupationalSeries[[#This Row],[Male Employees]]*ExecutiveBranchEmployeesByOccupationalSeries[[#This Row],[Male
Average Salary]])+(E178*ExecutiveBranchEmployeesByOccupationalSeries[[#This Row],[Female
Average Salary]]))/ExecutiveBranchEmployeesByOccupationalSeries[[#This Row],[Total Empl]]</f>
        <v>122187.1159764195</v>
      </c>
      <c r="H178" s="15">
        <v>122662.548058695</v>
      </c>
      <c r="I178" s="15">
        <v>118859.091400491</v>
      </c>
      <c r="J178" s="11">
        <f>ROUND(ExecutiveBranchEmployeesByOccupationalSeries[[#This Row],[Female
Average Salary]]/ExecutiveBranchEmployeesByOccupationalSeries[[#This Row],[Male
Average Salary]],3)</f>
        <v>0.96899999999999997</v>
      </c>
      <c r="K178" s="16">
        <f>ROUND(ExecutiveBranchEmployeesByOccupationalSeries[[#This Row],[% 
of Total Pop]]*ExecutiveBranchEmployeesByOccupationalSeries[[#This Row],[Female/ Male Salary %]],7)</f>
        <v>8.0613999999999998E-3</v>
      </c>
    </row>
    <row r="179" spans="1:11" ht="15.6" x14ac:dyDescent="0.3">
      <c r="A179" s="6" t="s">
        <v>181</v>
      </c>
      <c r="B179" s="9">
        <f>ExecutiveBranchEmployeesByOccupationalSeries[[#This Row],[Male Employees]]+ExecutiveBranchEmployeesByOccupationalSeries[[#This Row],[Female Employees]]</f>
        <v>8084</v>
      </c>
      <c r="C179" s="13">
        <f>ExecutiveBranchEmployeesByOccupationalSeries[[#This Row],[Total Empl]]/$B$475</f>
        <v>4.1310235576677394E-3</v>
      </c>
      <c r="D179" s="9">
        <v>7698</v>
      </c>
      <c r="E179" s="9">
        <v>386</v>
      </c>
      <c r="F179" s="11">
        <f>ExecutiveBranchEmployeesByOccupationalSeries[[#This Row],[Female Employees]]/ExecutiveBranchEmployeesByOccupationalSeries[[#This Row],[Total Empl]]</f>
        <v>4.7748639287481444E-2</v>
      </c>
      <c r="G179" s="15">
        <f>((ExecutiveBranchEmployeesByOccupationalSeries[[#This Row],[Male Employees]]*ExecutiveBranchEmployeesByOccupationalSeries[[#This Row],[Male
Average Salary]])+(E179*ExecutiveBranchEmployeesByOccupationalSeries[[#This Row],[Female
Average Salary]]))/ExecutiveBranchEmployeesByOccupationalSeries[[#This Row],[Total Empl]]</f>
        <v>94805.97306521429</v>
      </c>
      <c r="H179" s="15">
        <v>94954.259191892997</v>
      </c>
      <c r="I179" s="15">
        <v>91848.702072539003</v>
      </c>
      <c r="J179" s="11">
        <f>ROUND(ExecutiveBranchEmployeesByOccupationalSeries[[#This Row],[Female
Average Salary]]/ExecutiveBranchEmployeesByOccupationalSeries[[#This Row],[Male
Average Salary]],3)</f>
        <v>0.96699999999999997</v>
      </c>
      <c r="K179" s="16">
        <f>ROUND(ExecutiveBranchEmployeesByOccupationalSeries[[#This Row],[% 
of Total Pop]]*ExecutiveBranchEmployeesByOccupationalSeries[[#This Row],[Female/ Male Salary %]],7)</f>
        <v>3.9947000000000003E-3</v>
      </c>
    </row>
    <row r="180" spans="1:11" ht="15.6" x14ac:dyDescent="0.3">
      <c r="A180" s="6" t="s">
        <v>182</v>
      </c>
      <c r="B180" s="9">
        <f>ExecutiveBranchEmployeesByOccupationalSeries[[#This Row],[Male Employees]]+ExecutiveBranchEmployeesByOccupationalSeries[[#This Row],[Female Employees]]</f>
        <v>782</v>
      </c>
      <c r="C180" s="13">
        <f>ExecutiveBranchEmployeesByOccupationalSeries[[#This Row],[Total Empl]]/$B$475</f>
        <v>3.9961163064029841E-4</v>
      </c>
      <c r="D180" s="9">
        <v>436</v>
      </c>
      <c r="E180" s="9">
        <v>346</v>
      </c>
      <c r="F180" s="11">
        <f>ExecutiveBranchEmployeesByOccupationalSeries[[#This Row],[Female Employees]]/ExecutiveBranchEmployeesByOccupationalSeries[[#This Row],[Total Empl]]</f>
        <v>0.44245524296675193</v>
      </c>
      <c r="G180" s="15">
        <f>((ExecutiveBranchEmployeesByOccupationalSeries[[#This Row],[Male Employees]]*ExecutiveBranchEmployeesByOccupationalSeries[[#This Row],[Male
Average Salary]])+(E180*ExecutiveBranchEmployeesByOccupationalSeries[[#This Row],[Female
Average Salary]]))/ExecutiveBranchEmployeesByOccupationalSeries[[#This Row],[Total Empl]]</f>
        <v>118186.83887468034</v>
      </c>
      <c r="H180" s="15">
        <v>120411.137614679</v>
      </c>
      <c r="I180" s="15">
        <v>115383.96531791901</v>
      </c>
      <c r="J180" s="11">
        <f>ROUND(ExecutiveBranchEmployeesByOccupationalSeries[[#This Row],[Female
Average Salary]]/ExecutiveBranchEmployeesByOccupationalSeries[[#This Row],[Male
Average Salary]],3)</f>
        <v>0.95799999999999996</v>
      </c>
      <c r="K180" s="16">
        <f>ROUND(ExecutiveBranchEmployeesByOccupationalSeries[[#This Row],[% 
of Total Pop]]*ExecutiveBranchEmployeesByOccupationalSeries[[#This Row],[Female/ Male Salary %]],7)</f>
        <v>3.8279999999999998E-4</v>
      </c>
    </row>
    <row r="181" spans="1:11" ht="15.6" x14ac:dyDescent="0.3">
      <c r="A181" s="6" t="s">
        <v>183</v>
      </c>
      <c r="B181" s="9">
        <f>ExecutiveBranchEmployeesByOccupationalSeries[[#This Row],[Male Employees]]+ExecutiveBranchEmployeesByOccupationalSeries[[#This Row],[Female Employees]]</f>
        <v>9273</v>
      </c>
      <c r="C181" s="13">
        <f>ExecutiveBranchEmployeesByOccupationalSeries[[#This Row],[Total Empl]]/$B$475</f>
        <v>4.7386172006745365E-3</v>
      </c>
      <c r="D181" s="9">
        <v>7626</v>
      </c>
      <c r="E181" s="9">
        <v>1647</v>
      </c>
      <c r="F181" s="11">
        <f>ExecutiveBranchEmployeesByOccupationalSeries[[#This Row],[Female Employees]]/ExecutiveBranchEmployeesByOccupationalSeries[[#This Row],[Total Empl]]</f>
        <v>0.17761242316402459</v>
      </c>
      <c r="G181" s="15">
        <f>((ExecutiveBranchEmployeesByOccupationalSeries[[#This Row],[Male Employees]]*ExecutiveBranchEmployeesByOccupationalSeries[[#This Row],[Male
Average Salary]])+(E181*ExecutiveBranchEmployeesByOccupationalSeries[[#This Row],[Female
Average Salary]]))/ExecutiveBranchEmployeesByOccupationalSeries[[#This Row],[Total Empl]]</f>
        <v>129442.16154964047</v>
      </c>
      <c r="H181" s="15">
        <v>129749.297403619</v>
      </c>
      <c r="I181" s="15">
        <v>128020.04981774</v>
      </c>
      <c r="J181" s="11">
        <f>ROUND(ExecutiveBranchEmployeesByOccupationalSeries[[#This Row],[Female
Average Salary]]/ExecutiveBranchEmployeesByOccupationalSeries[[#This Row],[Male
Average Salary]],3)</f>
        <v>0.98699999999999999</v>
      </c>
      <c r="K181" s="16">
        <f>ROUND(ExecutiveBranchEmployeesByOccupationalSeries[[#This Row],[% 
of Total Pop]]*ExecutiveBranchEmployeesByOccupationalSeries[[#This Row],[Female/ Male Salary %]],7)</f>
        <v>4.6769999999999997E-3</v>
      </c>
    </row>
    <row r="182" spans="1:11" ht="15.6" x14ac:dyDescent="0.3">
      <c r="A182" s="6" t="s">
        <v>184</v>
      </c>
      <c r="B182" s="9">
        <f>ExecutiveBranchEmployeesByOccupationalSeries[[#This Row],[Male Employees]]+ExecutiveBranchEmployeesByOccupationalSeries[[#This Row],[Female Employees]]</f>
        <v>943</v>
      </c>
      <c r="C182" s="13">
        <f>ExecutiveBranchEmployeesByOccupationalSeries[[#This Row],[Total Empl]]/$B$475</f>
        <v>4.8188461341918342E-4</v>
      </c>
      <c r="D182" s="9">
        <v>782</v>
      </c>
      <c r="E182" s="9">
        <v>161</v>
      </c>
      <c r="F182" s="11">
        <f>ExecutiveBranchEmployeesByOccupationalSeries[[#This Row],[Female Employees]]/ExecutiveBranchEmployeesByOccupationalSeries[[#This Row],[Total Empl]]</f>
        <v>0.17073170731707318</v>
      </c>
      <c r="G182" s="15">
        <f>((ExecutiveBranchEmployeesByOccupationalSeries[[#This Row],[Male Employees]]*ExecutiveBranchEmployeesByOccupationalSeries[[#This Row],[Male
Average Salary]])+(E182*ExecutiveBranchEmployeesByOccupationalSeries[[#This Row],[Female
Average Salary]]))/ExecutiveBranchEmployeesByOccupationalSeries[[#This Row],[Total Empl]]</f>
        <v>116043.17603393401</v>
      </c>
      <c r="H182" s="15">
        <v>117637.79795396399</v>
      </c>
      <c r="I182" s="15">
        <v>108297.869565217</v>
      </c>
      <c r="J182" s="11">
        <f>ROUND(ExecutiveBranchEmployeesByOccupationalSeries[[#This Row],[Female
Average Salary]]/ExecutiveBranchEmployeesByOccupationalSeries[[#This Row],[Male
Average Salary]],3)</f>
        <v>0.92100000000000004</v>
      </c>
      <c r="K182" s="16">
        <f>ROUND(ExecutiveBranchEmployeesByOccupationalSeries[[#This Row],[% 
of Total Pop]]*ExecutiveBranchEmployeesByOccupationalSeries[[#This Row],[Female/ Male Salary %]],7)</f>
        <v>4.438E-4</v>
      </c>
    </row>
    <row r="183" spans="1:11" ht="15.6" x14ac:dyDescent="0.3">
      <c r="A183" s="6" t="s">
        <v>185</v>
      </c>
      <c r="B183" s="9">
        <f>ExecutiveBranchEmployeesByOccupationalSeries[[#This Row],[Male Employees]]+ExecutiveBranchEmployeesByOccupationalSeries[[#This Row],[Female Employees]]</f>
        <v>170</v>
      </c>
      <c r="C183" s="13">
        <f>ExecutiveBranchEmployeesByOccupationalSeries[[#This Row],[Total Empl]]/$B$475</f>
        <v>8.6872093617456185E-5</v>
      </c>
      <c r="D183" s="9">
        <v>164</v>
      </c>
      <c r="E183" s="9">
        <v>6</v>
      </c>
      <c r="F183" s="11">
        <f>ExecutiveBranchEmployeesByOccupationalSeries[[#This Row],[Female Employees]]/ExecutiveBranchEmployeesByOccupationalSeries[[#This Row],[Total Empl]]</f>
        <v>3.5294117647058823E-2</v>
      </c>
      <c r="G183" s="15">
        <f>((ExecutiveBranchEmployeesByOccupationalSeries[[#This Row],[Male Employees]]*ExecutiveBranchEmployeesByOccupationalSeries[[#This Row],[Male
Average Salary]])+(E183*ExecutiveBranchEmployeesByOccupationalSeries[[#This Row],[Female
Average Salary]]))/ExecutiveBranchEmployeesByOccupationalSeries[[#This Row],[Total Empl]]</f>
        <v>104034.541176471</v>
      </c>
      <c r="H183" s="15">
        <v>104228.609756098</v>
      </c>
      <c r="I183" s="15">
        <v>98730</v>
      </c>
      <c r="J183" s="11">
        <f>ROUND(ExecutiveBranchEmployeesByOccupationalSeries[[#This Row],[Female
Average Salary]]/ExecutiveBranchEmployeesByOccupationalSeries[[#This Row],[Male
Average Salary]],3)</f>
        <v>0.94699999999999995</v>
      </c>
      <c r="K183" s="16">
        <f>ROUND(ExecutiveBranchEmployeesByOccupationalSeries[[#This Row],[% 
of Total Pop]]*ExecutiveBranchEmployeesByOccupationalSeries[[#This Row],[Female/ Male Salary %]],7)</f>
        <v>8.2299999999999995E-5</v>
      </c>
    </row>
    <row r="184" spans="1:11" ht="15.6" x14ac:dyDescent="0.3">
      <c r="A184" s="6" t="s">
        <v>186</v>
      </c>
      <c r="B184" s="9">
        <f>ExecutiveBranchEmployeesByOccupationalSeries[[#This Row],[Male Employees]]+ExecutiveBranchEmployeesByOccupationalSeries[[#This Row],[Female Employees]]</f>
        <v>330</v>
      </c>
      <c r="C184" s="13">
        <f>ExecutiveBranchEmployeesByOccupationalSeries[[#This Row],[Total Empl]]/$B$475</f>
        <v>1.6863406408094435E-4</v>
      </c>
      <c r="D184" s="9">
        <v>266</v>
      </c>
      <c r="E184" s="9">
        <v>64</v>
      </c>
      <c r="F184" s="11">
        <f>ExecutiveBranchEmployeesByOccupationalSeries[[#This Row],[Female Employees]]/ExecutiveBranchEmployeesByOccupationalSeries[[#This Row],[Total Empl]]</f>
        <v>0.19393939393939394</v>
      </c>
      <c r="G184" s="15">
        <f>((ExecutiveBranchEmployeesByOccupationalSeries[[#This Row],[Male Employees]]*ExecutiveBranchEmployeesByOccupationalSeries[[#This Row],[Male
Average Salary]])+(E184*ExecutiveBranchEmployeesByOccupationalSeries[[#This Row],[Female
Average Salary]]))/ExecutiveBranchEmployeesByOccupationalSeries[[#This Row],[Total Empl]]</f>
        <v>123170.47270440237</v>
      </c>
      <c r="H184" s="15">
        <v>123273.99245283</v>
      </c>
      <c r="I184" s="15">
        <v>122740.21875</v>
      </c>
      <c r="J184" s="11">
        <f>ROUND(ExecutiveBranchEmployeesByOccupationalSeries[[#This Row],[Female
Average Salary]]/ExecutiveBranchEmployeesByOccupationalSeries[[#This Row],[Male
Average Salary]],3)</f>
        <v>0.996</v>
      </c>
      <c r="K184" s="16">
        <f>ROUND(ExecutiveBranchEmployeesByOccupationalSeries[[#This Row],[% 
of Total Pop]]*ExecutiveBranchEmployeesByOccupationalSeries[[#This Row],[Female/ Male Salary %]],7)</f>
        <v>1.6799999999999999E-4</v>
      </c>
    </row>
    <row r="185" spans="1:11" ht="15.6" x14ac:dyDescent="0.3">
      <c r="A185" s="6" t="s">
        <v>187</v>
      </c>
      <c r="B185" s="9">
        <f>ExecutiveBranchEmployeesByOccupationalSeries[[#This Row],[Male Employees]]+ExecutiveBranchEmployeesByOccupationalSeries[[#This Row],[Female Employees]]</f>
        <v>336</v>
      </c>
      <c r="C185" s="13">
        <f>ExecutiveBranchEmployeesByOccupationalSeries[[#This Row],[Total Empl]]/$B$475</f>
        <v>1.7170013797332515E-4</v>
      </c>
      <c r="D185" s="9">
        <v>252</v>
      </c>
      <c r="E185" s="9">
        <v>84</v>
      </c>
      <c r="F185" s="11">
        <f>ExecutiveBranchEmployeesByOccupationalSeries[[#This Row],[Female Employees]]/ExecutiveBranchEmployeesByOccupationalSeries[[#This Row],[Total Empl]]</f>
        <v>0.25</v>
      </c>
      <c r="G185" s="15">
        <f>((ExecutiveBranchEmployeesByOccupationalSeries[[#This Row],[Male Employees]]*ExecutiveBranchEmployeesByOccupationalSeries[[#This Row],[Male
Average Salary]])+(E185*ExecutiveBranchEmployeesByOccupationalSeries[[#This Row],[Female
Average Salary]]))/ExecutiveBranchEmployeesByOccupationalSeries[[#This Row],[Total Empl]]</f>
        <v>94076.815476190503</v>
      </c>
      <c r="H185" s="15">
        <v>98292.003968253994</v>
      </c>
      <c r="I185" s="15">
        <v>81431.25</v>
      </c>
      <c r="J185" s="11">
        <f>ROUND(ExecutiveBranchEmployeesByOccupationalSeries[[#This Row],[Female
Average Salary]]/ExecutiveBranchEmployeesByOccupationalSeries[[#This Row],[Male
Average Salary]],3)</f>
        <v>0.82799999999999996</v>
      </c>
      <c r="K185" s="16">
        <f>ROUND(ExecutiveBranchEmployeesByOccupationalSeries[[#This Row],[% 
of Total Pop]]*ExecutiveBranchEmployeesByOccupationalSeries[[#This Row],[Female/ Male Salary %]],7)</f>
        <v>1.4219999999999999E-4</v>
      </c>
    </row>
    <row r="186" spans="1:11" ht="15.6" x14ac:dyDescent="0.3">
      <c r="A186" s="6" t="s">
        <v>188</v>
      </c>
      <c r="B186" s="9">
        <f>ExecutiveBranchEmployeesByOccupationalSeries[[#This Row],[Male Employees]]+ExecutiveBranchEmployeesByOccupationalSeries[[#This Row],[Female Employees]]</f>
        <v>933</v>
      </c>
      <c r="C186" s="13">
        <f>ExecutiveBranchEmployeesByOccupationalSeries[[#This Row],[Total Empl]]/$B$475</f>
        <v>4.7677449026521537E-4</v>
      </c>
      <c r="D186" s="9">
        <v>616</v>
      </c>
      <c r="E186" s="9">
        <v>317</v>
      </c>
      <c r="F186" s="11">
        <f>ExecutiveBranchEmployeesByOccupationalSeries[[#This Row],[Female Employees]]/ExecutiveBranchEmployeesByOccupationalSeries[[#This Row],[Total Empl]]</f>
        <v>0.33976420150053588</v>
      </c>
      <c r="G186" s="15">
        <f>((ExecutiveBranchEmployeesByOccupationalSeries[[#This Row],[Male Employees]]*ExecutiveBranchEmployeesByOccupationalSeries[[#This Row],[Male
Average Salary]])+(E186*ExecutiveBranchEmployeesByOccupationalSeries[[#This Row],[Female
Average Salary]]))/ExecutiveBranchEmployeesByOccupationalSeries[[#This Row],[Total Empl]]</f>
        <v>121879.18863879937</v>
      </c>
      <c r="H186" s="15">
        <v>124380.11038961</v>
      </c>
      <c r="I186" s="15">
        <v>117019.35331230301</v>
      </c>
      <c r="J186" s="11">
        <f>ROUND(ExecutiveBranchEmployeesByOccupationalSeries[[#This Row],[Female
Average Salary]]/ExecutiveBranchEmployeesByOccupationalSeries[[#This Row],[Male
Average Salary]],3)</f>
        <v>0.94099999999999995</v>
      </c>
      <c r="K186" s="16">
        <f>ROUND(ExecutiveBranchEmployeesByOccupationalSeries[[#This Row],[% 
of Total Pop]]*ExecutiveBranchEmployeesByOccupationalSeries[[#This Row],[Female/ Male Salary %]],7)</f>
        <v>4.4860000000000001E-4</v>
      </c>
    </row>
    <row r="187" spans="1:11" ht="15.6" x14ac:dyDescent="0.3">
      <c r="A187" s="6" t="s">
        <v>189</v>
      </c>
      <c r="B187" s="9">
        <f>ExecutiveBranchEmployeesByOccupationalSeries[[#This Row],[Male Employees]]+ExecutiveBranchEmployeesByOccupationalSeries[[#This Row],[Female Employees]]</f>
        <v>1096</v>
      </c>
      <c r="C187" s="13">
        <f>ExecutiveBranchEmployeesByOccupationalSeries[[#This Row],[Total Empl]]/$B$475</f>
        <v>5.6006949767489398E-4</v>
      </c>
      <c r="D187" s="9">
        <v>936</v>
      </c>
      <c r="E187" s="9">
        <v>160</v>
      </c>
      <c r="F187" s="11">
        <f>ExecutiveBranchEmployeesByOccupationalSeries[[#This Row],[Female Employees]]/ExecutiveBranchEmployeesByOccupationalSeries[[#This Row],[Total Empl]]</f>
        <v>0.145985401459854</v>
      </c>
      <c r="G187" s="15">
        <f>((ExecutiveBranchEmployeesByOccupationalSeries[[#This Row],[Male Employees]]*ExecutiveBranchEmployeesByOccupationalSeries[[#This Row],[Male
Average Salary]])+(E187*ExecutiveBranchEmployeesByOccupationalSeries[[#This Row],[Female
Average Salary]]))/ExecutiveBranchEmployeesByOccupationalSeries[[#This Row],[Total Empl]]</f>
        <v>76450.903284671309</v>
      </c>
      <c r="H187" s="15">
        <v>76670.082264957004</v>
      </c>
      <c r="I187" s="15">
        <v>75168.706250000003</v>
      </c>
      <c r="J187" s="11">
        <f>ROUND(ExecutiveBranchEmployeesByOccupationalSeries[[#This Row],[Female
Average Salary]]/ExecutiveBranchEmployeesByOccupationalSeries[[#This Row],[Male
Average Salary]],3)</f>
        <v>0.98</v>
      </c>
      <c r="K187" s="16">
        <f>ROUND(ExecutiveBranchEmployeesByOccupationalSeries[[#This Row],[% 
of Total Pop]]*ExecutiveBranchEmployeesByOccupationalSeries[[#This Row],[Female/ Male Salary %]],7)</f>
        <v>5.4889999999999995E-4</v>
      </c>
    </row>
    <row r="188" spans="1:11" ht="15.6" x14ac:dyDescent="0.3">
      <c r="A188" s="6" t="s">
        <v>190</v>
      </c>
      <c r="B188" s="9">
        <f>ExecutiveBranchEmployeesByOccupationalSeries[[#This Row],[Male Employees]]+ExecutiveBranchEmployeesByOccupationalSeries[[#This Row],[Female Employees]]</f>
        <v>940</v>
      </c>
      <c r="C188" s="13">
        <f>ExecutiveBranchEmployeesByOccupationalSeries[[#This Row],[Total Empl]]/$B$475</f>
        <v>4.8035157647299299E-4</v>
      </c>
      <c r="D188" s="9">
        <v>680</v>
      </c>
      <c r="E188" s="9">
        <v>260</v>
      </c>
      <c r="F188" s="11">
        <f>ExecutiveBranchEmployeesByOccupationalSeries[[#This Row],[Female Employees]]/ExecutiveBranchEmployeesByOccupationalSeries[[#This Row],[Total Empl]]</f>
        <v>0.27659574468085107</v>
      </c>
      <c r="G188" s="15">
        <f>((ExecutiveBranchEmployeesByOccupationalSeries[[#This Row],[Male Employees]]*ExecutiveBranchEmployeesByOccupationalSeries[[#This Row],[Male
Average Salary]])+(E188*ExecutiveBranchEmployeesByOccupationalSeries[[#This Row],[Female
Average Salary]]))/ExecutiveBranchEmployeesByOccupationalSeries[[#This Row],[Total Empl]]</f>
        <v>110614.65531914891</v>
      </c>
      <c r="H188" s="15">
        <v>112522.936764706</v>
      </c>
      <c r="I188" s="15">
        <v>105623.76538461501</v>
      </c>
      <c r="J188" s="11">
        <f>ROUND(ExecutiveBranchEmployeesByOccupationalSeries[[#This Row],[Female
Average Salary]]/ExecutiveBranchEmployeesByOccupationalSeries[[#This Row],[Male
Average Salary]],3)</f>
        <v>0.93899999999999995</v>
      </c>
      <c r="K188" s="16">
        <f>ROUND(ExecutiveBranchEmployeesByOccupationalSeries[[#This Row],[% 
of Total Pop]]*ExecutiveBranchEmployeesByOccupationalSeries[[#This Row],[Female/ Male Salary %]],7)</f>
        <v>4.5110000000000001E-4</v>
      </c>
    </row>
    <row r="189" spans="1:11" ht="15.6" x14ac:dyDescent="0.3">
      <c r="A189" s="6" t="s">
        <v>191</v>
      </c>
      <c r="B189" s="9">
        <f>ExecutiveBranchEmployeesByOccupationalSeries[[#This Row],[Male Employees]]+ExecutiveBranchEmployeesByOccupationalSeries[[#This Row],[Female Employees]]</f>
        <v>265</v>
      </c>
      <c r="C189" s="13">
        <f>ExecutiveBranchEmployeesByOccupationalSeries[[#This Row],[Total Empl]]/$B$475</f>
        <v>1.3541826358015228E-4</v>
      </c>
      <c r="D189" s="9">
        <v>171</v>
      </c>
      <c r="E189" s="9">
        <v>94</v>
      </c>
      <c r="F189" s="11">
        <f>ExecutiveBranchEmployeesByOccupationalSeries[[#This Row],[Female Employees]]/ExecutiveBranchEmployeesByOccupationalSeries[[#This Row],[Total Empl]]</f>
        <v>0.35471698113207545</v>
      </c>
      <c r="G189" s="15">
        <f>((ExecutiveBranchEmployeesByOccupationalSeries[[#This Row],[Male Employees]]*ExecutiveBranchEmployeesByOccupationalSeries[[#This Row],[Male
Average Salary]])+(E189*ExecutiveBranchEmployeesByOccupationalSeries[[#This Row],[Female
Average Salary]]))/ExecutiveBranchEmployeesByOccupationalSeries[[#This Row],[Total Empl]]</f>
        <v>49622.755627081118</v>
      </c>
      <c r="H189" s="15">
        <v>51386.241176470998</v>
      </c>
      <c r="I189" s="15">
        <v>46414.712765957003</v>
      </c>
      <c r="J189" s="11">
        <f>ROUND(ExecutiveBranchEmployeesByOccupationalSeries[[#This Row],[Female
Average Salary]]/ExecutiveBranchEmployeesByOccupationalSeries[[#This Row],[Male
Average Salary]],3)</f>
        <v>0.90300000000000002</v>
      </c>
      <c r="K189" s="16">
        <f>ROUND(ExecutiveBranchEmployeesByOccupationalSeries[[#This Row],[% 
of Total Pop]]*ExecutiveBranchEmployeesByOccupationalSeries[[#This Row],[Female/ Male Salary %]],7)</f>
        <v>1.2229999999999999E-4</v>
      </c>
    </row>
    <row r="190" spans="1:11" ht="15.6" x14ac:dyDescent="0.3">
      <c r="A190" s="6" t="s">
        <v>192</v>
      </c>
      <c r="B190" s="9">
        <f>ExecutiveBranchEmployeesByOccupationalSeries[[#This Row],[Male Employees]]+ExecutiveBranchEmployeesByOccupationalSeries[[#This Row],[Female Employees]]</f>
        <v>7623</v>
      </c>
      <c r="C190" s="13">
        <f>ExecutiveBranchEmployeesByOccupationalSeries[[#This Row],[Total Empl]]/$B$475</f>
        <v>3.8954468802698144E-3</v>
      </c>
      <c r="D190" s="9">
        <v>2347</v>
      </c>
      <c r="E190" s="9">
        <v>5276</v>
      </c>
      <c r="F190" s="11">
        <f>ExecutiveBranchEmployeesByOccupationalSeries[[#This Row],[Female Employees]]/ExecutiveBranchEmployeesByOccupationalSeries[[#This Row],[Total Empl]]</f>
        <v>0.69211596484323756</v>
      </c>
      <c r="G190" s="15">
        <f>((ExecutiveBranchEmployeesByOccupationalSeries[[#This Row],[Male Employees]]*ExecutiveBranchEmployeesByOccupationalSeries[[#This Row],[Male
Average Salary]])+(E190*ExecutiveBranchEmployeesByOccupationalSeries[[#This Row],[Female
Average Salary]]))/ExecutiveBranchEmployeesByOccupationalSeries[[#This Row],[Total Empl]]</f>
        <v>70646.77153369131</v>
      </c>
      <c r="H190" s="15">
        <v>70065.917732310001</v>
      </c>
      <c r="I190" s="15">
        <v>70905.161198558999</v>
      </c>
      <c r="J190" s="11">
        <f>ROUND(ExecutiveBranchEmployeesByOccupationalSeries[[#This Row],[Female
Average Salary]]/ExecutiveBranchEmployeesByOccupationalSeries[[#This Row],[Male
Average Salary]],3)</f>
        <v>1.012</v>
      </c>
      <c r="K190" s="16">
        <f>ROUND(ExecutiveBranchEmployeesByOccupationalSeries[[#This Row],[% 
of Total Pop]]*ExecutiveBranchEmployeesByOccupationalSeries[[#This Row],[Female/ Male Salary %]],7)</f>
        <v>3.9421999999999999E-3</v>
      </c>
    </row>
    <row r="191" spans="1:11" ht="15.6" x14ac:dyDescent="0.3">
      <c r="A191" s="6" t="s">
        <v>193</v>
      </c>
      <c r="B191" s="9">
        <f>ExecutiveBranchEmployeesByOccupationalSeries[[#This Row],[Male Employees]]+ExecutiveBranchEmployeesByOccupationalSeries[[#This Row],[Female Employees]]</f>
        <v>37512</v>
      </c>
      <c r="C191" s="13">
        <f>ExecutiveBranchEmployeesByOccupationalSeries[[#This Row],[Total Empl]]/$B$475</f>
        <v>1.9169093975164801E-2</v>
      </c>
      <c r="D191" s="9">
        <v>18604</v>
      </c>
      <c r="E191" s="9">
        <v>18908</v>
      </c>
      <c r="F191" s="11">
        <f>ExecutiveBranchEmployeesByOccupationalSeries[[#This Row],[Female Employees]]/ExecutiveBranchEmployeesByOccupationalSeries[[#This Row],[Total Empl]]</f>
        <v>0.50405203668159526</v>
      </c>
      <c r="G191" s="15">
        <f>((ExecutiveBranchEmployeesByOccupationalSeries[[#This Row],[Male Employees]]*ExecutiveBranchEmployeesByOccupationalSeries[[#This Row],[Male
Average Salary]])+(E191*ExecutiveBranchEmployeesByOccupationalSeries[[#This Row],[Female
Average Salary]]))/ExecutiveBranchEmployeesByOccupationalSeries[[#This Row],[Total Empl]]</f>
        <v>154705.23909515556</v>
      </c>
      <c r="H191" s="15">
        <v>157447.13040423699</v>
      </c>
      <c r="I191" s="15">
        <v>152007.43150502699</v>
      </c>
      <c r="J191" s="11">
        <f>ROUND(ExecutiveBranchEmployeesByOccupationalSeries[[#This Row],[Female
Average Salary]]/ExecutiveBranchEmployeesByOccupationalSeries[[#This Row],[Male
Average Salary]],3)</f>
        <v>0.96499999999999997</v>
      </c>
      <c r="K191" s="16">
        <f>ROUND(ExecutiveBranchEmployeesByOccupationalSeries[[#This Row],[% 
of Total Pop]]*ExecutiveBranchEmployeesByOccupationalSeries[[#This Row],[Female/ Male Salary %]],7)</f>
        <v>1.8498199999999999E-2</v>
      </c>
    </row>
    <row r="192" spans="1:11" ht="15.6" x14ac:dyDescent="0.3">
      <c r="A192" s="6" t="s">
        <v>194</v>
      </c>
      <c r="B192" s="9">
        <f>ExecutiveBranchEmployeesByOccupationalSeries[[#This Row],[Male Employees]]+ExecutiveBranchEmployeesByOccupationalSeries[[#This Row],[Female Employees]]</f>
        <v>3113</v>
      </c>
      <c r="C192" s="13">
        <f>ExecutiveBranchEmployeesByOccupationalSeries[[#This Row],[Total Empl]]/$B$475</f>
        <v>1.5907813378302417E-3</v>
      </c>
      <c r="D192" s="9">
        <v>1280</v>
      </c>
      <c r="E192" s="9">
        <v>1833</v>
      </c>
      <c r="F192" s="11">
        <f>ExecutiveBranchEmployeesByOccupationalSeries[[#This Row],[Female Employees]]/ExecutiveBranchEmployeesByOccupationalSeries[[#This Row],[Total Empl]]</f>
        <v>0.58882107292001284</v>
      </c>
      <c r="G192" s="15">
        <f>((ExecutiveBranchEmployeesByOccupationalSeries[[#This Row],[Male Employees]]*ExecutiveBranchEmployeesByOccupationalSeries[[#This Row],[Male
Average Salary]])+(E192*ExecutiveBranchEmployeesByOccupationalSeries[[#This Row],[Female
Average Salary]]))/ExecutiveBranchEmployeesByOccupationalSeries[[#This Row],[Total Empl]]</f>
        <v>113333.16639897219</v>
      </c>
      <c r="H192" s="15">
        <v>116299.23281250001</v>
      </c>
      <c r="I192" s="15">
        <v>111261.936170213</v>
      </c>
      <c r="J192" s="11">
        <f>ROUND(ExecutiveBranchEmployeesByOccupationalSeries[[#This Row],[Female
Average Salary]]/ExecutiveBranchEmployeesByOccupationalSeries[[#This Row],[Male
Average Salary]],3)</f>
        <v>0.95699999999999996</v>
      </c>
      <c r="K192" s="16">
        <f>ROUND(ExecutiveBranchEmployeesByOccupationalSeries[[#This Row],[% 
of Total Pop]]*ExecutiveBranchEmployeesByOccupationalSeries[[#This Row],[Female/ Male Salary %]],7)</f>
        <v>1.5223999999999999E-3</v>
      </c>
    </row>
    <row r="193" spans="1:11" ht="15.6" x14ac:dyDescent="0.3">
      <c r="A193" s="6" t="s">
        <v>195</v>
      </c>
      <c r="B193" s="9">
        <f>ExecutiveBranchEmployeesByOccupationalSeries[[#This Row],[Male Employees]]+ExecutiveBranchEmployeesByOccupationalSeries[[#This Row],[Female Employees]]</f>
        <v>1487</v>
      </c>
      <c r="C193" s="13">
        <f>ExecutiveBranchEmployeesByOccupationalSeries[[#This Row],[Total Empl]]/$B$475</f>
        <v>7.5987531299504321E-4</v>
      </c>
      <c r="D193" s="9">
        <v>874</v>
      </c>
      <c r="E193" s="9">
        <v>613</v>
      </c>
      <c r="F193" s="11">
        <f>ExecutiveBranchEmployeesByOccupationalSeries[[#This Row],[Female Employees]]/ExecutiveBranchEmployeesByOccupationalSeries[[#This Row],[Total Empl]]</f>
        <v>0.41223940820443844</v>
      </c>
      <c r="G193" s="15">
        <f>((ExecutiveBranchEmployeesByOccupationalSeries[[#This Row],[Male Employees]]*ExecutiveBranchEmployeesByOccupationalSeries[[#This Row],[Male
Average Salary]])+(E193*ExecutiveBranchEmployeesByOccupationalSeries[[#This Row],[Female
Average Salary]]))/ExecutiveBranchEmployeesByOccupationalSeries[[#This Row],[Total Empl]]</f>
        <v>185860.46354194946</v>
      </c>
      <c r="H193" s="15">
        <v>185828.27415458899</v>
      </c>
      <c r="I193" s="15">
        <v>185906.358361775</v>
      </c>
      <c r="J193" s="11">
        <f>ROUND(ExecutiveBranchEmployeesByOccupationalSeries[[#This Row],[Female
Average Salary]]/ExecutiveBranchEmployeesByOccupationalSeries[[#This Row],[Male
Average Salary]],3)</f>
        <v>1</v>
      </c>
      <c r="K193" s="16">
        <f>ROUND(ExecutiveBranchEmployeesByOccupationalSeries[[#This Row],[% 
of Total Pop]]*ExecutiveBranchEmployeesByOccupationalSeries[[#This Row],[Female/ Male Salary %]],7)</f>
        <v>7.5989999999999999E-4</v>
      </c>
    </row>
    <row r="194" spans="1:11" ht="15.6" x14ac:dyDescent="0.3">
      <c r="A194" s="6" t="s">
        <v>196</v>
      </c>
      <c r="B194" s="9">
        <f>ExecutiveBranchEmployeesByOccupationalSeries[[#This Row],[Male Employees]]+ExecutiveBranchEmployeesByOccupationalSeries[[#This Row],[Female Employees]]</f>
        <v>5643</v>
      </c>
      <c r="C194" s="13">
        <f>ExecutiveBranchEmployeesByOccupationalSeries[[#This Row],[Total Empl]]/$B$475</f>
        <v>2.8836424957841486E-3</v>
      </c>
      <c r="D194" s="9">
        <v>1200</v>
      </c>
      <c r="E194" s="9">
        <v>4443</v>
      </c>
      <c r="F194" s="11">
        <f>ExecutiveBranchEmployeesByOccupationalSeries[[#This Row],[Female Employees]]/ExecutiveBranchEmployeesByOccupationalSeries[[#This Row],[Total Empl]]</f>
        <v>0.78734715576820835</v>
      </c>
      <c r="G194" s="15">
        <f>((ExecutiveBranchEmployeesByOccupationalSeries[[#This Row],[Male Employees]]*ExecutiveBranchEmployeesByOccupationalSeries[[#This Row],[Male
Average Salary]])+(E194*ExecutiveBranchEmployeesByOccupationalSeries[[#This Row],[Female
Average Salary]]))/ExecutiveBranchEmployeesByOccupationalSeries[[#This Row],[Total Empl]]</f>
        <v>89826.829316524163</v>
      </c>
      <c r="H194" s="15">
        <v>91409.324999999997</v>
      </c>
      <c r="I194" s="15">
        <v>89399.416572843998</v>
      </c>
      <c r="J194" s="11">
        <f>ROUND(ExecutiveBranchEmployeesByOccupationalSeries[[#This Row],[Female
Average Salary]]/ExecutiveBranchEmployeesByOccupationalSeries[[#This Row],[Male
Average Salary]],3)</f>
        <v>0.97799999999999998</v>
      </c>
      <c r="K194" s="16">
        <f>ROUND(ExecutiveBranchEmployeesByOccupationalSeries[[#This Row],[% 
of Total Pop]]*ExecutiveBranchEmployeesByOccupationalSeries[[#This Row],[Female/ Male Salary %]],7)</f>
        <v>2.8202000000000001E-3</v>
      </c>
    </row>
    <row r="195" spans="1:11" ht="15.6" x14ac:dyDescent="0.3">
      <c r="A195" s="6" t="s">
        <v>197</v>
      </c>
      <c r="B195" s="9">
        <f>ExecutiveBranchEmployeesByOccupationalSeries[[#This Row],[Male Employees]]+ExecutiveBranchEmployeesByOccupationalSeries[[#This Row],[Female Employees]]</f>
        <v>28242</v>
      </c>
      <c r="C195" s="13">
        <f>ExecutiveBranchEmployeesByOccupationalSeries[[#This Row],[Total Empl]]/$B$475</f>
        <v>1.4432009811436455E-2</v>
      </c>
      <c r="D195" s="9">
        <v>8170</v>
      </c>
      <c r="E195" s="9">
        <v>20072</v>
      </c>
      <c r="F195" s="11">
        <f>ExecutiveBranchEmployeesByOccupationalSeries[[#This Row],[Female Employees]]/ExecutiveBranchEmployeesByOccupationalSeries[[#This Row],[Total Empl]]</f>
        <v>0.71071453863040857</v>
      </c>
      <c r="G195" s="15">
        <f>((ExecutiveBranchEmployeesByOccupationalSeries[[#This Row],[Male Employees]]*ExecutiveBranchEmployeesByOccupationalSeries[[#This Row],[Male
Average Salary]])+(E195*ExecutiveBranchEmployeesByOccupationalSeries[[#This Row],[Female
Average Salary]]))/ExecutiveBranchEmployeesByOccupationalSeries[[#This Row],[Total Empl]]</f>
        <v>55294.8914177837</v>
      </c>
      <c r="H195" s="15">
        <v>55301.027053495003</v>
      </c>
      <c r="I195" s="15">
        <v>55292.394001294997</v>
      </c>
      <c r="J195" s="11">
        <f>ROUND(ExecutiveBranchEmployeesByOccupationalSeries[[#This Row],[Female
Average Salary]]/ExecutiveBranchEmployeesByOccupationalSeries[[#This Row],[Male
Average Salary]],3)</f>
        <v>1</v>
      </c>
      <c r="K195" s="16">
        <f>ROUND(ExecutiveBranchEmployeesByOccupationalSeries[[#This Row],[% 
of Total Pop]]*ExecutiveBranchEmployeesByOccupationalSeries[[#This Row],[Female/ Male Salary %]],7)</f>
        <v>1.4432E-2</v>
      </c>
    </row>
    <row r="196" spans="1:11" ht="15.6" x14ac:dyDescent="0.3">
      <c r="A196" s="6" t="s">
        <v>198</v>
      </c>
      <c r="B196" s="9">
        <f>ExecutiveBranchEmployeesByOccupationalSeries[[#This Row],[Male Employees]]+ExecutiveBranchEmployeesByOccupationalSeries[[#This Row],[Female Employees]]</f>
        <v>1973</v>
      </c>
      <c r="C196" s="13">
        <f>ExecutiveBranchEmployeesByOccupationalSeries[[#This Row],[Total Empl]]/$B$475</f>
        <v>1.0082272982778885E-3</v>
      </c>
      <c r="D196" s="9">
        <v>668</v>
      </c>
      <c r="E196" s="9">
        <v>1305</v>
      </c>
      <c r="F196" s="11">
        <f>ExecutiveBranchEmployeesByOccupationalSeries[[#This Row],[Female Employees]]/ExecutiveBranchEmployeesByOccupationalSeries[[#This Row],[Total Empl]]</f>
        <v>0.6614292954891029</v>
      </c>
      <c r="G196" s="15">
        <f>((ExecutiveBranchEmployeesByOccupationalSeries[[#This Row],[Male Employees]]*ExecutiveBranchEmployeesByOccupationalSeries[[#This Row],[Male
Average Salary]])+(E196*ExecutiveBranchEmployeesByOccupationalSeries[[#This Row],[Female
Average Salary]]))/ExecutiveBranchEmployeesByOccupationalSeries[[#This Row],[Total Empl]]</f>
        <v>60862.021977203243</v>
      </c>
      <c r="H196" s="15">
        <v>59451.140929535002</v>
      </c>
      <c r="I196" s="15">
        <v>61584.220092025003</v>
      </c>
      <c r="J196" s="11">
        <f>ROUND(ExecutiveBranchEmployeesByOccupationalSeries[[#This Row],[Female
Average Salary]]/ExecutiveBranchEmployeesByOccupationalSeries[[#This Row],[Male
Average Salary]],3)</f>
        <v>1.036</v>
      </c>
      <c r="K196" s="16">
        <f>ROUND(ExecutiveBranchEmployeesByOccupationalSeries[[#This Row],[% 
of Total Pop]]*ExecutiveBranchEmployeesByOccupationalSeries[[#This Row],[Female/ Male Salary %]],7)</f>
        <v>1.0445000000000001E-3</v>
      </c>
    </row>
    <row r="197" spans="1:11" ht="15.6" x14ac:dyDescent="0.3">
      <c r="A197" s="6" t="s">
        <v>199</v>
      </c>
      <c r="B197" s="9">
        <f>ExecutiveBranchEmployeesByOccupationalSeries[[#This Row],[Male Employees]]+ExecutiveBranchEmployeesByOccupationalSeries[[#This Row],[Female Employees]]</f>
        <v>186</v>
      </c>
      <c r="C197" s="13">
        <f>ExecutiveBranchEmployeesByOccupationalSeries[[#This Row],[Total Empl]]/$B$475</f>
        <v>9.5048290663804998E-5</v>
      </c>
      <c r="D197" s="9">
        <v>59</v>
      </c>
      <c r="E197" s="9">
        <v>127</v>
      </c>
      <c r="F197" s="11">
        <f>ExecutiveBranchEmployeesByOccupationalSeries[[#This Row],[Female Employees]]/ExecutiveBranchEmployeesByOccupationalSeries[[#This Row],[Total Empl]]</f>
        <v>0.68279569892473113</v>
      </c>
      <c r="G197" s="15">
        <f>((ExecutiveBranchEmployeesByOccupationalSeries[[#This Row],[Male Employees]]*ExecutiveBranchEmployeesByOccupationalSeries[[#This Row],[Male
Average Salary]])+(E197*ExecutiveBranchEmployeesByOccupationalSeries[[#This Row],[Female
Average Salary]]))/ExecutiveBranchEmployeesByOccupationalSeries[[#This Row],[Total Empl]]</f>
        <v>69474.747311827843</v>
      </c>
      <c r="H197" s="15">
        <v>68724.203389831004</v>
      </c>
      <c r="I197" s="15">
        <v>69823.425196850003</v>
      </c>
      <c r="J197" s="11">
        <f>ROUND(ExecutiveBranchEmployeesByOccupationalSeries[[#This Row],[Female
Average Salary]]/ExecutiveBranchEmployeesByOccupationalSeries[[#This Row],[Male
Average Salary]],3)</f>
        <v>1.016</v>
      </c>
      <c r="K197" s="16">
        <f>ROUND(ExecutiveBranchEmployeesByOccupationalSeries[[#This Row],[% 
of Total Pop]]*ExecutiveBranchEmployeesByOccupationalSeries[[#This Row],[Female/ Male Salary %]],7)</f>
        <v>9.6600000000000003E-5</v>
      </c>
    </row>
    <row r="198" spans="1:11" ht="15.6" x14ac:dyDescent="0.3">
      <c r="A198" s="6" t="s">
        <v>200</v>
      </c>
      <c r="B198" s="9">
        <f>ExecutiveBranchEmployeesByOccupationalSeries[[#This Row],[Male Employees]]+ExecutiveBranchEmployeesByOccupationalSeries[[#This Row],[Female Employees]]</f>
        <v>1522</v>
      </c>
      <c r="C198" s="13">
        <f>ExecutiveBranchEmployeesByOccupationalSeries[[#This Row],[Total Empl]]/$B$475</f>
        <v>7.7776074403393121E-4</v>
      </c>
      <c r="D198" s="9">
        <v>663</v>
      </c>
      <c r="E198" s="9">
        <v>859</v>
      </c>
      <c r="F198" s="11">
        <f>ExecutiveBranchEmployeesByOccupationalSeries[[#This Row],[Female Employees]]/ExecutiveBranchEmployeesByOccupationalSeries[[#This Row],[Total Empl]]</f>
        <v>0.56438896189224708</v>
      </c>
      <c r="G198" s="15">
        <f>((ExecutiveBranchEmployeesByOccupationalSeries[[#This Row],[Male Employees]]*ExecutiveBranchEmployeesByOccupationalSeries[[#This Row],[Male
Average Salary]])+(E198*ExecutiveBranchEmployeesByOccupationalSeries[[#This Row],[Female
Average Salary]]))/ExecutiveBranchEmployeesByOccupationalSeries[[#This Row],[Total Empl]]</f>
        <v>84224.561103810745</v>
      </c>
      <c r="H198" s="15">
        <v>83072.885369531999</v>
      </c>
      <c r="I198" s="15">
        <v>85113.456344587001</v>
      </c>
      <c r="J198" s="11">
        <f>ROUND(ExecutiveBranchEmployeesByOccupationalSeries[[#This Row],[Female
Average Salary]]/ExecutiveBranchEmployeesByOccupationalSeries[[#This Row],[Male
Average Salary]],3)</f>
        <v>1.0249999999999999</v>
      </c>
      <c r="K198" s="16">
        <f>ROUND(ExecutiveBranchEmployeesByOccupationalSeries[[#This Row],[% 
of Total Pop]]*ExecutiveBranchEmployeesByOccupationalSeries[[#This Row],[Female/ Male Salary %]],7)</f>
        <v>7.9719999999999997E-4</v>
      </c>
    </row>
    <row r="199" spans="1:11" ht="15.6" x14ac:dyDescent="0.3">
      <c r="A199" s="6" t="s">
        <v>201</v>
      </c>
      <c r="B199" s="9">
        <f>ExecutiveBranchEmployeesByOccupationalSeries[[#This Row],[Male Employees]]+ExecutiveBranchEmployeesByOccupationalSeries[[#This Row],[Female Employees]]</f>
        <v>4859</v>
      </c>
      <c r="C199" s="13">
        <f>ExecutiveBranchEmployeesByOccupationalSeries[[#This Row],[Total Empl]]/$B$475</f>
        <v>2.4830088405130564E-3</v>
      </c>
      <c r="D199" s="9">
        <v>955</v>
      </c>
      <c r="E199" s="9">
        <v>3904</v>
      </c>
      <c r="F199" s="11">
        <f>ExecutiveBranchEmployeesByOccupationalSeries[[#This Row],[Female Employees]]/ExecutiveBranchEmployeesByOccupationalSeries[[#This Row],[Total Empl]]</f>
        <v>0.80345750154352746</v>
      </c>
      <c r="G199" s="15">
        <f>((ExecutiveBranchEmployeesByOccupationalSeries[[#This Row],[Male Employees]]*ExecutiveBranchEmployeesByOccupationalSeries[[#This Row],[Male
Average Salary]])+(E199*ExecutiveBranchEmployeesByOccupationalSeries[[#This Row],[Female
Average Salary]]))/ExecutiveBranchEmployeesByOccupationalSeries[[#This Row],[Total Empl]]</f>
        <v>58382.230911710009</v>
      </c>
      <c r="H199" s="15">
        <v>58074.153926701998</v>
      </c>
      <c r="I199" s="15">
        <v>58457.592981556998</v>
      </c>
      <c r="J199" s="11">
        <f>ROUND(ExecutiveBranchEmployeesByOccupationalSeries[[#This Row],[Female
Average Salary]]/ExecutiveBranchEmployeesByOccupationalSeries[[#This Row],[Male
Average Salary]],3)</f>
        <v>1.0069999999999999</v>
      </c>
      <c r="K199" s="16">
        <f>ROUND(ExecutiveBranchEmployeesByOccupationalSeries[[#This Row],[% 
of Total Pop]]*ExecutiveBranchEmployeesByOccupationalSeries[[#This Row],[Female/ Male Salary %]],7)</f>
        <v>2.5003999999999998E-3</v>
      </c>
    </row>
    <row r="200" spans="1:11" ht="15.6" x14ac:dyDescent="0.3">
      <c r="A200" s="6" t="s">
        <v>202</v>
      </c>
      <c r="B200" s="9">
        <f>ExecutiveBranchEmployeesByOccupationalSeries[[#This Row],[Male Employees]]+ExecutiveBranchEmployeesByOccupationalSeries[[#This Row],[Female Employees]]</f>
        <v>387</v>
      </c>
      <c r="C200" s="13">
        <f>ExecutiveBranchEmployeesByOccupationalSeries[[#This Row],[Total Empl]]/$B$475</f>
        <v>1.9776176605856201E-4</v>
      </c>
      <c r="D200" s="9">
        <v>191</v>
      </c>
      <c r="E200" s="9">
        <v>196</v>
      </c>
      <c r="F200" s="11">
        <f>ExecutiveBranchEmployeesByOccupationalSeries[[#This Row],[Female Employees]]/ExecutiveBranchEmployeesByOccupationalSeries[[#This Row],[Total Empl]]</f>
        <v>0.50645994832041341</v>
      </c>
      <c r="G200" s="15">
        <f>((ExecutiveBranchEmployeesByOccupationalSeries[[#This Row],[Male Employees]]*ExecutiveBranchEmployeesByOccupationalSeries[[#This Row],[Male
Average Salary]])+(E200*ExecutiveBranchEmployeesByOccupationalSeries[[#This Row],[Female
Average Salary]]))/ExecutiveBranchEmployeesByOccupationalSeries[[#This Row],[Total Empl]]</f>
        <v>126684.35142118846</v>
      </c>
      <c r="H200" s="15">
        <v>132254.445026178</v>
      </c>
      <c r="I200" s="15">
        <v>121256.352040816</v>
      </c>
      <c r="J200" s="11">
        <f>ROUND(ExecutiveBranchEmployeesByOccupationalSeries[[#This Row],[Female
Average Salary]]/ExecutiveBranchEmployeesByOccupationalSeries[[#This Row],[Male
Average Salary]],3)</f>
        <v>0.91700000000000004</v>
      </c>
      <c r="K200" s="16">
        <f>ROUND(ExecutiveBranchEmployeesByOccupationalSeries[[#This Row],[% 
of Total Pop]]*ExecutiveBranchEmployeesByOccupationalSeries[[#This Row],[Female/ Male Salary %]],7)</f>
        <v>1.8129999999999999E-4</v>
      </c>
    </row>
    <row r="201" spans="1:11" ht="15.6" x14ac:dyDescent="0.3">
      <c r="A201" s="6" t="s">
        <v>203</v>
      </c>
      <c r="B201" s="9">
        <f>ExecutiveBranchEmployeesByOccupationalSeries[[#This Row],[Male Employees]]+ExecutiveBranchEmployeesByOccupationalSeries[[#This Row],[Female Employees]]</f>
        <v>1170</v>
      </c>
      <c r="C201" s="13">
        <f>ExecutiveBranchEmployeesByOccupationalSeries[[#This Row],[Total Empl]]/$B$475</f>
        <v>5.9788440901425727E-4</v>
      </c>
      <c r="D201" s="9">
        <v>451</v>
      </c>
      <c r="E201" s="9">
        <v>719</v>
      </c>
      <c r="F201" s="11">
        <f>ExecutiveBranchEmployeesByOccupationalSeries[[#This Row],[Female Employees]]/ExecutiveBranchEmployeesByOccupationalSeries[[#This Row],[Total Empl]]</f>
        <v>0.61452991452991457</v>
      </c>
      <c r="G201" s="15">
        <f>((ExecutiveBranchEmployeesByOccupationalSeries[[#This Row],[Male Employees]]*ExecutiveBranchEmployeesByOccupationalSeries[[#This Row],[Male
Average Salary]])+(E201*ExecutiveBranchEmployeesByOccupationalSeries[[#This Row],[Female
Average Salary]]))/ExecutiveBranchEmployeesByOccupationalSeries[[#This Row],[Total Empl]]</f>
        <v>98190.924786324424</v>
      </c>
      <c r="H201" s="15">
        <v>98819.197339246006</v>
      </c>
      <c r="I201" s="15">
        <v>97796.834492349997</v>
      </c>
      <c r="J201" s="11">
        <f>ROUND(ExecutiveBranchEmployeesByOccupationalSeries[[#This Row],[Female
Average Salary]]/ExecutiveBranchEmployeesByOccupationalSeries[[#This Row],[Male
Average Salary]],3)</f>
        <v>0.99</v>
      </c>
      <c r="K201" s="16">
        <f>ROUND(ExecutiveBranchEmployeesByOccupationalSeries[[#This Row],[% 
of Total Pop]]*ExecutiveBranchEmployeesByOccupationalSeries[[#This Row],[Female/ Male Salary %]],7)</f>
        <v>5.9190000000000002E-4</v>
      </c>
    </row>
    <row r="202" spans="1:11" ht="15.6" x14ac:dyDescent="0.3">
      <c r="A202" s="6" t="s">
        <v>204</v>
      </c>
      <c r="B202" s="9">
        <f>ExecutiveBranchEmployeesByOccupationalSeries[[#This Row],[Male Employees]]+ExecutiveBranchEmployeesByOccupationalSeries[[#This Row],[Female Employees]]</f>
        <v>307</v>
      </c>
      <c r="C202" s="13">
        <f>ExecutiveBranchEmployeesByOccupationalSeries[[#This Row],[Total Empl]]/$B$475</f>
        <v>1.5688078082681792E-4</v>
      </c>
      <c r="D202" s="9">
        <v>124</v>
      </c>
      <c r="E202" s="9">
        <v>183</v>
      </c>
      <c r="F202" s="11">
        <f>ExecutiveBranchEmployeesByOccupationalSeries[[#This Row],[Female Employees]]/ExecutiveBranchEmployeesByOccupationalSeries[[#This Row],[Total Empl]]</f>
        <v>0.59609120521172643</v>
      </c>
      <c r="G202" s="15">
        <f>((ExecutiveBranchEmployeesByOccupationalSeries[[#This Row],[Male Employees]]*ExecutiveBranchEmployeesByOccupationalSeries[[#This Row],[Male
Average Salary]])+(E202*ExecutiveBranchEmployeesByOccupationalSeries[[#This Row],[Female
Average Salary]]))/ExecutiveBranchEmployeesByOccupationalSeries[[#This Row],[Total Empl]]</f>
        <v>81124.612377850208</v>
      </c>
      <c r="H202" s="15">
        <v>78155.870967741997</v>
      </c>
      <c r="I202" s="15">
        <v>83136.218579235006</v>
      </c>
      <c r="J202" s="11">
        <f>ROUND(ExecutiveBranchEmployeesByOccupationalSeries[[#This Row],[Female
Average Salary]]/ExecutiveBranchEmployeesByOccupationalSeries[[#This Row],[Male
Average Salary]],3)</f>
        <v>1.0640000000000001</v>
      </c>
      <c r="K202" s="16">
        <f>ROUND(ExecutiveBranchEmployeesByOccupationalSeries[[#This Row],[% 
of Total Pop]]*ExecutiveBranchEmployeesByOccupationalSeries[[#This Row],[Female/ Male Salary %]],7)</f>
        <v>1.6689999999999999E-4</v>
      </c>
    </row>
    <row r="203" spans="1:11" ht="15.6" x14ac:dyDescent="0.3">
      <c r="A203" s="6" t="s">
        <v>205</v>
      </c>
      <c r="B203" s="9">
        <f>ExecutiveBranchEmployeesByOccupationalSeries[[#This Row],[Male Employees]]+ExecutiveBranchEmployeesByOccupationalSeries[[#This Row],[Female Employees]]</f>
        <v>15263</v>
      </c>
      <c r="C203" s="13">
        <f>ExecutiveBranchEmployeesByOccupationalSeries[[#This Row],[Total Empl]]/$B$475</f>
        <v>7.7995809699013749E-3</v>
      </c>
      <c r="D203" s="9">
        <v>7524</v>
      </c>
      <c r="E203" s="9">
        <v>7739</v>
      </c>
      <c r="F203" s="11">
        <f>ExecutiveBranchEmployeesByOccupationalSeries[[#This Row],[Female Employees]]/ExecutiveBranchEmployeesByOccupationalSeries[[#This Row],[Total Empl]]</f>
        <v>0.50704317630872042</v>
      </c>
      <c r="G203" s="15">
        <f>((ExecutiveBranchEmployeesByOccupationalSeries[[#This Row],[Male Employees]]*ExecutiveBranchEmployeesByOccupationalSeries[[#This Row],[Male
Average Salary]])+(E203*ExecutiveBranchEmployeesByOccupationalSeries[[#This Row],[Female
Average Salary]]))/ExecutiveBranchEmployeesByOccupationalSeries[[#This Row],[Total Empl]]</f>
        <v>78419.206879560981</v>
      </c>
      <c r="H203" s="15">
        <v>79095.121607238005</v>
      </c>
      <c r="I203" s="15">
        <v>77762.069987063005</v>
      </c>
      <c r="J203" s="11">
        <f>ROUND(ExecutiveBranchEmployeesByOccupationalSeries[[#This Row],[Female
Average Salary]]/ExecutiveBranchEmployeesByOccupationalSeries[[#This Row],[Male
Average Salary]],3)</f>
        <v>0.98299999999999998</v>
      </c>
      <c r="K203" s="16">
        <f>ROUND(ExecutiveBranchEmployeesByOccupationalSeries[[#This Row],[% 
of Total Pop]]*ExecutiveBranchEmployeesByOccupationalSeries[[#This Row],[Female/ Male Salary %]],7)</f>
        <v>7.6670000000000002E-3</v>
      </c>
    </row>
    <row r="204" spans="1:11" ht="15.6" x14ac:dyDescent="0.3">
      <c r="A204" s="6" t="s">
        <v>206</v>
      </c>
      <c r="B204" s="9">
        <f>ExecutiveBranchEmployeesByOccupationalSeries[[#This Row],[Male Employees]]+ExecutiveBranchEmployeesByOccupationalSeries[[#This Row],[Female Employees]]</f>
        <v>1273</v>
      </c>
      <c r="C204" s="13">
        <f>ExecutiveBranchEmployeesByOccupationalSeries[[#This Row],[Total Empl]]/$B$475</f>
        <v>6.5051867750012772E-4</v>
      </c>
      <c r="D204" s="9">
        <v>463</v>
      </c>
      <c r="E204" s="9">
        <v>810</v>
      </c>
      <c r="F204" s="11">
        <f>ExecutiveBranchEmployeesByOccupationalSeries[[#This Row],[Female Employees]]/ExecutiveBranchEmployeesByOccupationalSeries[[#This Row],[Total Empl]]</f>
        <v>0.63629222309505107</v>
      </c>
      <c r="G204" s="15">
        <f>((ExecutiveBranchEmployeesByOccupationalSeries[[#This Row],[Male Employees]]*ExecutiveBranchEmployeesByOccupationalSeries[[#This Row],[Male
Average Salary]])+(E204*ExecutiveBranchEmployeesByOccupationalSeries[[#This Row],[Female
Average Salary]]))/ExecutiveBranchEmployeesByOccupationalSeries[[#This Row],[Total Empl]]</f>
        <v>56427.571701225046</v>
      </c>
      <c r="H204" s="15">
        <v>54284.093275487998</v>
      </c>
      <c r="I204" s="15">
        <v>57652.794554455002</v>
      </c>
      <c r="J204" s="11">
        <f>ROUND(ExecutiveBranchEmployeesByOccupationalSeries[[#This Row],[Female
Average Salary]]/ExecutiveBranchEmployeesByOccupationalSeries[[#This Row],[Male
Average Salary]],3)</f>
        <v>1.0620000000000001</v>
      </c>
      <c r="K204" s="16">
        <f>ROUND(ExecutiveBranchEmployeesByOccupationalSeries[[#This Row],[% 
of Total Pop]]*ExecutiveBranchEmployeesByOccupationalSeries[[#This Row],[Female/ Male Salary %]],7)</f>
        <v>6.9090000000000004E-4</v>
      </c>
    </row>
    <row r="205" spans="1:11" ht="15.6" x14ac:dyDescent="0.3">
      <c r="A205" s="6" t="s">
        <v>207</v>
      </c>
      <c r="B205" s="9">
        <f>ExecutiveBranchEmployeesByOccupationalSeries[[#This Row],[Male Employees]]+ExecutiveBranchEmployeesByOccupationalSeries[[#This Row],[Female Employees]]</f>
        <v>3403</v>
      </c>
      <c r="C205" s="13">
        <f>ExecutiveBranchEmployeesByOccupationalSeries[[#This Row],[Total Empl]]/$B$475</f>
        <v>1.7389749092953141E-3</v>
      </c>
      <c r="D205" s="9">
        <v>1428</v>
      </c>
      <c r="E205" s="9">
        <v>1975</v>
      </c>
      <c r="F205" s="11">
        <f>ExecutiveBranchEmployeesByOccupationalSeries[[#This Row],[Female Employees]]/ExecutiveBranchEmployeesByOccupationalSeries[[#This Row],[Total Empl]]</f>
        <v>0.58037026153394067</v>
      </c>
      <c r="G205" s="15">
        <f>((ExecutiveBranchEmployeesByOccupationalSeries[[#This Row],[Male Employees]]*ExecutiveBranchEmployeesByOccupationalSeries[[#This Row],[Male
Average Salary]])+(E205*ExecutiveBranchEmployeesByOccupationalSeries[[#This Row],[Female
Average Salary]]))/ExecutiveBranchEmployeesByOccupationalSeries[[#This Row],[Total Empl]]</f>
        <v>109635.11284231729</v>
      </c>
      <c r="H205" s="15">
        <v>109071.05255781399</v>
      </c>
      <c r="I205" s="15">
        <v>110042.949848024</v>
      </c>
      <c r="J205" s="11">
        <f>ROUND(ExecutiveBranchEmployeesByOccupationalSeries[[#This Row],[Female
Average Salary]]/ExecutiveBranchEmployeesByOccupationalSeries[[#This Row],[Male
Average Salary]],3)</f>
        <v>1.0089999999999999</v>
      </c>
      <c r="K205" s="16">
        <f>ROUND(ExecutiveBranchEmployeesByOccupationalSeries[[#This Row],[% 
of Total Pop]]*ExecutiveBranchEmployeesByOccupationalSeries[[#This Row],[Female/ Male Salary %]],7)</f>
        <v>1.7546E-3</v>
      </c>
    </row>
    <row r="206" spans="1:11" ht="15.6" x14ac:dyDescent="0.3">
      <c r="A206" s="6" t="s">
        <v>208</v>
      </c>
      <c r="B206" s="9">
        <f>ExecutiveBranchEmployeesByOccupationalSeries[[#This Row],[Male Employees]]+ExecutiveBranchEmployeesByOccupationalSeries[[#This Row],[Female Employees]]</f>
        <v>426</v>
      </c>
      <c r="C206" s="13">
        <f>ExecutiveBranchEmployeesByOccupationalSeries[[#This Row],[Total Empl]]/$B$475</f>
        <v>2.1769124635903726E-4</v>
      </c>
      <c r="D206" s="9">
        <v>51</v>
      </c>
      <c r="E206" s="9">
        <v>375</v>
      </c>
      <c r="F206" s="11">
        <f>ExecutiveBranchEmployeesByOccupationalSeries[[#This Row],[Female Employees]]/ExecutiveBranchEmployeesByOccupationalSeries[[#This Row],[Total Empl]]</f>
        <v>0.88028169014084512</v>
      </c>
      <c r="G206" s="15">
        <f>((ExecutiveBranchEmployeesByOccupationalSeries[[#This Row],[Male Employees]]*ExecutiveBranchEmployeesByOccupationalSeries[[#This Row],[Male
Average Salary]])+(E206*ExecutiveBranchEmployeesByOccupationalSeries[[#This Row],[Female
Average Salary]]))/ExecutiveBranchEmployeesByOccupationalSeries[[#This Row],[Total Empl]]</f>
        <v>93505.671361502333</v>
      </c>
      <c r="H206" s="15">
        <v>95711.313725490007</v>
      </c>
      <c r="I206" s="15">
        <v>93205.703999999998</v>
      </c>
      <c r="J206" s="11">
        <f>ROUND(ExecutiveBranchEmployeesByOccupationalSeries[[#This Row],[Female
Average Salary]]/ExecutiveBranchEmployeesByOccupationalSeries[[#This Row],[Male
Average Salary]],3)</f>
        <v>0.97399999999999998</v>
      </c>
      <c r="K206" s="16">
        <f>ROUND(ExecutiveBranchEmployeesByOccupationalSeries[[#This Row],[% 
of Total Pop]]*ExecutiveBranchEmployeesByOccupationalSeries[[#This Row],[Female/ Male Salary %]],7)</f>
        <v>2.12E-4</v>
      </c>
    </row>
    <row r="207" spans="1:11" ht="15.6" x14ac:dyDescent="0.3">
      <c r="A207" s="6" t="s">
        <v>209</v>
      </c>
      <c r="B207" s="9">
        <f>ExecutiveBranchEmployeesByOccupationalSeries[[#This Row],[Male Employees]]+ExecutiveBranchEmployeesByOccupationalSeries[[#This Row],[Female Employees]]</f>
        <v>269</v>
      </c>
      <c r="C207" s="13">
        <f>ExecutiveBranchEmployeesByOccupationalSeries[[#This Row],[Total Empl]]/$B$475</f>
        <v>1.374623128417395E-4</v>
      </c>
      <c r="D207" s="9">
        <v>228</v>
      </c>
      <c r="E207" s="9">
        <v>41</v>
      </c>
      <c r="F207" s="11">
        <f>ExecutiveBranchEmployeesByOccupationalSeries[[#This Row],[Female Employees]]/ExecutiveBranchEmployeesByOccupationalSeries[[#This Row],[Total Empl]]</f>
        <v>0.15241635687732341</v>
      </c>
      <c r="G207" s="15">
        <f>((ExecutiveBranchEmployeesByOccupationalSeries[[#This Row],[Male Employees]]*ExecutiveBranchEmployeesByOccupationalSeries[[#This Row],[Male
Average Salary]])+(E207*ExecutiveBranchEmployeesByOccupationalSeries[[#This Row],[Female
Average Salary]]))/ExecutiveBranchEmployeesByOccupationalSeries[[#This Row],[Total Empl]]</f>
        <v>89118.144228092191</v>
      </c>
      <c r="H207" s="15">
        <v>89736.797356827999</v>
      </c>
      <c r="I207" s="15">
        <v>85677.829268293004</v>
      </c>
      <c r="J207" s="11">
        <f>ROUND(ExecutiveBranchEmployeesByOccupationalSeries[[#This Row],[Female
Average Salary]]/ExecutiveBranchEmployeesByOccupationalSeries[[#This Row],[Male
Average Salary]],3)</f>
        <v>0.95499999999999996</v>
      </c>
      <c r="K207" s="16">
        <f>ROUND(ExecutiveBranchEmployeesByOccupationalSeries[[#This Row],[% 
of Total Pop]]*ExecutiveBranchEmployeesByOccupationalSeries[[#This Row],[Female/ Male Salary %]],7)</f>
        <v>1.3129999999999999E-4</v>
      </c>
    </row>
    <row r="208" spans="1:11" ht="15.6" x14ac:dyDescent="0.3">
      <c r="A208" s="6" t="s">
        <v>210</v>
      </c>
      <c r="B208" s="9">
        <f>ExecutiveBranchEmployeesByOccupationalSeries[[#This Row],[Male Employees]]+ExecutiveBranchEmployeesByOccupationalSeries[[#This Row],[Female Employees]]</f>
        <v>508</v>
      </c>
      <c r="C208" s="13">
        <f>ExecutiveBranchEmployeesByOccupationalSeries[[#This Row],[Total Empl]]/$B$475</f>
        <v>2.5959425622157492E-4</v>
      </c>
      <c r="D208" s="9">
        <v>230</v>
      </c>
      <c r="E208" s="9">
        <v>278</v>
      </c>
      <c r="F208" s="11">
        <f>ExecutiveBranchEmployeesByOccupationalSeries[[#This Row],[Female Employees]]/ExecutiveBranchEmployeesByOccupationalSeries[[#This Row],[Total Empl]]</f>
        <v>0.547244094488189</v>
      </c>
      <c r="G208" s="15">
        <f>((ExecutiveBranchEmployeesByOccupationalSeries[[#This Row],[Male Employees]]*ExecutiveBranchEmployeesByOccupationalSeries[[#This Row],[Male
Average Salary]])+(E208*ExecutiveBranchEmployeesByOccupationalSeries[[#This Row],[Female
Average Salary]]))/ExecutiveBranchEmployeesByOccupationalSeries[[#This Row],[Total Empl]]</f>
        <v>108608.62598425211</v>
      </c>
      <c r="H208" s="15">
        <v>108739.55217391301</v>
      </c>
      <c r="I208" s="15">
        <v>108500.305755396</v>
      </c>
      <c r="J208" s="11">
        <f>ROUND(ExecutiveBranchEmployeesByOccupationalSeries[[#This Row],[Female
Average Salary]]/ExecutiveBranchEmployeesByOccupationalSeries[[#This Row],[Male
Average Salary]],3)</f>
        <v>0.998</v>
      </c>
      <c r="K208" s="16">
        <f>ROUND(ExecutiveBranchEmployeesByOccupationalSeries[[#This Row],[% 
of Total Pop]]*ExecutiveBranchEmployeesByOccupationalSeries[[#This Row],[Female/ Male Salary %]],7)</f>
        <v>2.5910000000000001E-4</v>
      </c>
    </row>
    <row r="209" spans="1:11" ht="15.6" x14ac:dyDescent="0.3">
      <c r="A209" s="6" t="s">
        <v>211</v>
      </c>
      <c r="B209" s="9">
        <f>ExecutiveBranchEmployeesByOccupationalSeries[[#This Row],[Male Employees]]+ExecutiveBranchEmployeesByOccupationalSeries[[#This Row],[Female Employees]]</f>
        <v>607</v>
      </c>
      <c r="C209" s="13">
        <f>ExecutiveBranchEmployeesByOccupationalSeries[[#This Row],[Total Empl]]/$B$475</f>
        <v>3.1018447544585827E-4</v>
      </c>
      <c r="D209" s="9">
        <v>235</v>
      </c>
      <c r="E209" s="9">
        <v>372</v>
      </c>
      <c r="F209" s="11">
        <f>ExecutiveBranchEmployeesByOccupationalSeries[[#This Row],[Female Employees]]/ExecutiveBranchEmployeesByOccupationalSeries[[#This Row],[Total Empl]]</f>
        <v>0.61285008237232286</v>
      </c>
      <c r="G209" s="15">
        <f>((ExecutiveBranchEmployeesByOccupationalSeries[[#This Row],[Male Employees]]*ExecutiveBranchEmployeesByOccupationalSeries[[#This Row],[Male
Average Salary]])+(E209*ExecutiveBranchEmployeesByOccupationalSeries[[#This Row],[Female
Average Salary]]))/ExecutiveBranchEmployeesByOccupationalSeries[[#This Row],[Total Empl]]</f>
        <v>83529.168039538868</v>
      </c>
      <c r="H209" s="15">
        <v>82649.710638297998</v>
      </c>
      <c r="I209" s="15">
        <v>84084.739247311998</v>
      </c>
      <c r="J209" s="11">
        <f>ROUND(ExecutiveBranchEmployeesByOccupationalSeries[[#This Row],[Female
Average Salary]]/ExecutiveBranchEmployeesByOccupationalSeries[[#This Row],[Male
Average Salary]],3)</f>
        <v>1.0169999999999999</v>
      </c>
      <c r="K209" s="16">
        <f>ROUND(ExecutiveBranchEmployeesByOccupationalSeries[[#This Row],[% 
of Total Pop]]*ExecutiveBranchEmployeesByOccupationalSeries[[#This Row],[Female/ Male Salary %]],7)</f>
        <v>3.1550000000000003E-4</v>
      </c>
    </row>
    <row r="210" spans="1:11" ht="15.6" x14ac:dyDescent="0.3">
      <c r="A210" s="6" t="s">
        <v>212</v>
      </c>
      <c r="B210" s="9">
        <f>ExecutiveBranchEmployeesByOccupationalSeries[[#This Row],[Male Employees]]+ExecutiveBranchEmployeesByOccupationalSeries[[#This Row],[Female Employees]]</f>
        <v>6029</v>
      </c>
      <c r="C210" s="13">
        <f>ExecutiveBranchEmployeesByOccupationalSeries[[#This Row],[Total Empl]]/$B$475</f>
        <v>3.0808932495273137E-3</v>
      </c>
      <c r="D210" s="9">
        <v>2613</v>
      </c>
      <c r="E210" s="9">
        <v>3416</v>
      </c>
      <c r="F210" s="11">
        <f>ExecutiveBranchEmployeesByOccupationalSeries[[#This Row],[Female Employees]]/ExecutiveBranchEmployeesByOccupationalSeries[[#This Row],[Total Empl]]</f>
        <v>0.56659479183944272</v>
      </c>
      <c r="G210" s="15">
        <f>((ExecutiveBranchEmployeesByOccupationalSeries[[#This Row],[Male Employees]]*ExecutiveBranchEmployeesByOccupationalSeries[[#This Row],[Male
Average Salary]])+(E210*ExecutiveBranchEmployeesByOccupationalSeries[[#This Row],[Female
Average Salary]]))/ExecutiveBranchEmployeesByOccupationalSeries[[#This Row],[Total Empl]]</f>
        <v>109446.57356325844</v>
      </c>
      <c r="H210" s="15">
        <v>108826.334481439</v>
      </c>
      <c r="I210" s="15">
        <v>109921.01288433401</v>
      </c>
      <c r="J210" s="11">
        <f>ROUND(ExecutiveBranchEmployeesByOccupationalSeries[[#This Row],[Female
Average Salary]]/ExecutiveBranchEmployeesByOccupationalSeries[[#This Row],[Male
Average Salary]],3)</f>
        <v>1.01</v>
      </c>
      <c r="K210" s="16">
        <f>ROUND(ExecutiveBranchEmployeesByOccupationalSeries[[#This Row],[% 
of Total Pop]]*ExecutiveBranchEmployeesByOccupationalSeries[[#This Row],[Female/ Male Salary %]],7)</f>
        <v>3.1116999999999998E-3</v>
      </c>
    </row>
    <row r="211" spans="1:11" ht="15.6" x14ac:dyDescent="0.3">
      <c r="A211" s="6" t="s">
        <v>213</v>
      </c>
      <c r="B211" s="9">
        <f>ExecutiveBranchEmployeesByOccupationalSeries[[#This Row],[Male Employees]]+ExecutiveBranchEmployeesByOccupationalSeries[[#This Row],[Female Employees]]</f>
        <v>931</v>
      </c>
      <c r="C211" s="13">
        <f>ExecutiveBranchEmployeesByOccupationalSeries[[#This Row],[Total Empl]]/$B$475</f>
        <v>4.7575246563442178E-4</v>
      </c>
      <c r="D211" s="9">
        <v>371</v>
      </c>
      <c r="E211" s="9">
        <v>560</v>
      </c>
      <c r="F211" s="11">
        <f>ExecutiveBranchEmployeesByOccupationalSeries[[#This Row],[Female Employees]]/ExecutiveBranchEmployeesByOccupationalSeries[[#This Row],[Total Empl]]</f>
        <v>0.60150375939849621</v>
      </c>
      <c r="G211" s="15">
        <f>((ExecutiveBranchEmployeesByOccupationalSeries[[#This Row],[Male Employees]]*ExecutiveBranchEmployeesByOccupationalSeries[[#This Row],[Male
Average Salary]])+(E211*ExecutiveBranchEmployeesByOccupationalSeries[[#This Row],[Female
Average Salary]]))/ExecutiveBranchEmployeesByOccupationalSeries[[#This Row],[Total Empl]]</f>
        <v>102380.71106337242</v>
      </c>
      <c r="H211" s="15">
        <v>104416.291105121</v>
      </c>
      <c r="I211" s="15">
        <v>101032.139285714</v>
      </c>
      <c r="J211" s="11">
        <f>ROUND(ExecutiveBranchEmployeesByOccupationalSeries[[#This Row],[Female
Average Salary]]/ExecutiveBranchEmployeesByOccupationalSeries[[#This Row],[Male
Average Salary]],3)</f>
        <v>0.96799999999999997</v>
      </c>
      <c r="K211" s="16">
        <f>ROUND(ExecutiveBranchEmployeesByOccupationalSeries[[#This Row],[% 
of Total Pop]]*ExecutiveBranchEmployeesByOccupationalSeries[[#This Row],[Female/ Male Salary %]],7)</f>
        <v>4.6050000000000003E-4</v>
      </c>
    </row>
    <row r="212" spans="1:11" ht="15.6" x14ac:dyDescent="0.3">
      <c r="A212" s="6" t="s">
        <v>214</v>
      </c>
      <c r="B212" s="9">
        <f>ExecutiveBranchEmployeesByOccupationalSeries[[#This Row],[Male Employees]]+ExecutiveBranchEmployeesByOccupationalSeries[[#This Row],[Female Employees]]</f>
        <v>313</v>
      </c>
      <c r="C212" s="13">
        <f>ExecutiveBranchEmployeesByOccupationalSeries[[#This Row],[Total Empl]]/$B$475</f>
        <v>1.5994685471919874E-4</v>
      </c>
      <c r="D212" s="9">
        <v>217</v>
      </c>
      <c r="E212" s="9">
        <v>96</v>
      </c>
      <c r="F212" s="11">
        <f>ExecutiveBranchEmployeesByOccupationalSeries[[#This Row],[Female Employees]]/ExecutiveBranchEmployeesByOccupationalSeries[[#This Row],[Total Empl]]</f>
        <v>0.30670926517571884</v>
      </c>
      <c r="G212" s="15">
        <f>((ExecutiveBranchEmployeesByOccupationalSeries[[#This Row],[Male Employees]]*ExecutiveBranchEmployeesByOccupationalSeries[[#This Row],[Male
Average Salary]])+(E212*ExecutiveBranchEmployeesByOccupationalSeries[[#This Row],[Female
Average Salary]]))/ExecutiveBranchEmployeesByOccupationalSeries[[#This Row],[Total Empl]]</f>
        <v>85773.357827475978</v>
      </c>
      <c r="H212" s="15">
        <v>85765.050691244003</v>
      </c>
      <c r="I212" s="15">
        <v>85792.135416667006</v>
      </c>
      <c r="J212" s="11">
        <f>ROUND(ExecutiveBranchEmployeesByOccupationalSeries[[#This Row],[Female
Average Salary]]/ExecutiveBranchEmployeesByOccupationalSeries[[#This Row],[Male
Average Salary]],3)</f>
        <v>1</v>
      </c>
      <c r="K212" s="16">
        <f>ROUND(ExecutiveBranchEmployeesByOccupationalSeries[[#This Row],[% 
of Total Pop]]*ExecutiveBranchEmployeesByOccupationalSeries[[#This Row],[Female/ Male Salary %]],7)</f>
        <v>1.5990000000000001E-4</v>
      </c>
    </row>
    <row r="213" spans="1:11" ht="15.6" x14ac:dyDescent="0.3">
      <c r="A213" s="6" t="s">
        <v>215</v>
      </c>
      <c r="B213" s="9">
        <f>ExecutiveBranchEmployeesByOccupationalSeries[[#This Row],[Male Employees]]+ExecutiveBranchEmployeesByOccupationalSeries[[#This Row],[Female Employees]]</f>
        <v>888</v>
      </c>
      <c r="C213" s="13">
        <f>ExecutiveBranchEmployeesByOccupationalSeries[[#This Row],[Total Empl]]/$B$475</f>
        <v>4.5377893607235933E-4</v>
      </c>
      <c r="D213" s="9">
        <v>740</v>
      </c>
      <c r="E213" s="9">
        <v>148</v>
      </c>
      <c r="F213" s="11">
        <f>ExecutiveBranchEmployeesByOccupationalSeries[[#This Row],[Female Employees]]/ExecutiveBranchEmployeesByOccupationalSeries[[#This Row],[Total Empl]]</f>
        <v>0.16666666666666666</v>
      </c>
      <c r="G213" s="15">
        <f>((ExecutiveBranchEmployeesByOccupationalSeries[[#This Row],[Male Employees]]*ExecutiveBranchEmployeesByOccupationalSeries[[#This Row],[Male
Average Salary]])+(E213*ExecutiveBranchEmployeesByOccupationalSeries[[#This Row],[Female
Average Salary]]))/ExecutiveBranchEmployeesByOccupationalSeries[[#This Row],[Total Empl]]</f>
        <v>104584.5380338055</v>
      </c>
      <c r="H213" s="15">
        <v>104548.774018945</v>
      </c>
      <c r="I213" s="15">
        <v>104763.358108108</v>
      </c>
      <c r="J213" s="11">
        <f>ROUND(ExecutiveBranchEmployeesByOccupationalSeries[[#This Row],[Female
Average Salary]]/ExecutiveBranchEmployeesByOccupationalSeries[[#This Row],[Male
Average Salary]],3)</f>
        <v>1.002</v>
      </c>
      <c r="K213" s="16">
        <f>ROUND(ExecutiveBranchEmployeesByOccupationalSeries[[#This Row],[% 
of Total Pop]]*ExecutiveBranchEmployeesByOccupationalSeries[[#This Row],[Female/ Male Salary %]],7)</f>
        <v>4.5469999999999999E-4</v>
      </c>
    </row>
    <row r="214" spans="1:11" ht="15.6" x14ac:dyDescent="0.3">
      <c r="A214" s="6" t="s">
        <v>216</v>
      </c>
      <c r="B214" s="9">
        <f>ExecutiveBranchEmployeesByOccupationalSeries[[#This Row],[Male Employees]]+ExecutiveBranchEmployeesByOccupationalSeries[[#This Row],[Female Employees]]</f>
        <v>1095</v>
      </c>
      <c r="C214" s="13">
        <f>ExecutiveBranchEmployeesByOccupationalSeries[[#This Row],[Total Empl]]/$B$475</f>
        <v>5.5955848535949721E-4</v>
      </c>
      <c r="D214" s="9">
        <v>381</v>
      </c>
      <c r="E214" s="9">
        <v>714</v>
      </c>
      <c r="F214" s="11">
        <f>ExecutiveBranchEmployeesByOccupationalSeries[[#This Row],[Female Employees]]/ExecutiveBranchEmployeesByOccupationalSeries[[#This Row],[Total Empl]]</f>
        <v>0.65205479452054793</v>
      </c>
      <c r="G214" s="15">
        <f>((ExecutiveBranchEmployeesByOccupationalSeries[[#This Row],[Male Employees]]*ExecutiveBranchEmployeesByOccupationalSeries[[#This Row],[Male
Average Salary]])+(E214*ExecutiveBranchEmployeesByOccupationalSeries[[#This Row],[Female
Average Salary]]))/ExecutiveBranchEmployeesByOccupationalSeries[[#This Row],[Total Empl]]</f>
        <v>110771.97625570798</v>
      </c>
      <c r="H214" s="15">
        <v>112041.59317585301</v>
      </c>
      <c r="I214" s="15">
        <v>110094.491596639</v>
      </c>
      <c r="J214" s="11">
        <f>ROUND(ExecutiveBranchEmployeesByOccupationalSeries[[#This Row],[Female
Average Salary]]/ExecutiveBranchEmployeesByOccupationalSeries[[#This Row],[Male
Average Salary]],3)</f>
        <v>0.98299999999999998</v>
      </c>
      <c r="K214" s="16">
        <f>ROUND(ExecutiveBranchEmployeesByOccupationalSeries[[#This Row],[% 
of Total Pop]]*ExecutiveBranchEmployeesByOccupationalSeries[[#This Row],[Female/ Male Salary %]],7)</f>
        <v>5.5000000000000003E-4</v>
      </c>
    </row>
    <row r="215" spans="1:11" ht="15.6" x14ac:dyDescent="0.3">
      <c r="A215" s="6" t="s">
        <v>217</v>
      </c>
      <c r="B215" s="9">
        <f>ExecutiveBranchEmployeesByOccupationalSeries[[#This Row],[Male Employees]]+ExecutiveBranchEmployeesByOccupationalSeries[[#This Row],[Female Employees]]</f>
        <v>1006</v>
      </c>
      <c r="C215" s="13">
        <f>ExecutiveBranchEmployeesByOccupationalSeries[[#This Row],[Total Empl]]/$B$475</f>
        <v>5.140783892891819E-4</v>
      </c>
      <c r="D215" s="9">
        <v>415</v>
      </c>
      <c r="E215" s="9">
        <v>591</v>
      </c>
      <c r="F215" s="11">
        <f>ExecutiveBranchEmployeesByOccupationalSeries[[#This Row],[Female Employees]]/ExecutiveBranchEmployeesByOccupationalSeries[[#This Row],[Total Empl]]</f>
        <v>0.5874751491053678</v>
      </c>
      <c r="G215" s="15">
        <f>((ExecutiveBranchEmployeesByOccupationalSeries[[#This Row],[Male Employees]]*ExecutiveBranchEmployeesByOccupationalSeries[[#This Row],[Male
Average Salary]])+(E215*ExecutiveBranchEmployeesByOccupationalSeries[[#This Row],[Female
Average Salary]]))/ExecutiveBranchEmployeesByOccupationalSeries[[#This Row],[Total Empl]]</f>
        <v>100293.45526839011</v>
      </c>
      <c r="H215" s="15">
        <v>100074.272289157</v>
      </c>
      <c r="I215" s="15">
        <v>100447.365482234</v>
      </c>
      <c r="J215" s="11">
        <f>ROUND(ExecutiveBranchEmployeesByOccupationalSeries[[#This Row],[Female
Average Salary]]/ExecutiveBranchEmployeesByOccupationalSeries[[#This Row],[Male
Average Salary]],3)</f>
        <v>1.004</v>
      </c>
      <c r="K215" s="16">
        <f>ROUND(ExecutiveBranchEmployeesByOccupationalSeries[[#This Row],[% 
of Total Pop]]*ExecutiveBranchEmployeesByOccupationalSeries[[#This Row],[Female/ Male Salary %]],7)</f>
        <v>5.1610000000000002E-4</v>
      </c>
    </row>
    <row r="216" spans="1:11" ht="15.6" x14ac:dyDescent="0.3">
      <c r="A216" s="6" t="s">
        <v>218</v>
      </c>
      <c r="B216" s="9">
        <f>ExecutiveBranchEmployeesByOccupationalSeries[[#This Row],[Male Employees]]+ExecutiveBranchEmployeesByOccupationalSeries[[#This Row],[Female Employees]]</f>
        <v>1530</v>
      </c>
      <c r="C216" s="13">
        <f>ExecutiveBranchEmployeesByOccupationalSeries[[#This Row],[Total Empl]]/$B$475</f>
        <v>7.818488425571056E-4</v>
      </c>
      <c r="D216" s="9">
        <v>902</v>
      </c>
      <c r="E216" s="9">
        <v>628</v>
      </c>
      <c r="F216" s="11">
        <f>ExecutiveBranchEmployeesByOccupationalSeries[[#This Row],[Female Employees]]/ExecutiveBranchEmployeesByOccupationalSeries[[#This Row],[Total Empl]]</f>
        <v>0.41045751633986927</v>
      </c>
      <c r="G216" s="15">
        <f>((ExecutiveBranchEmployeesByOccupationalSeries[[#This Row],[Male Employees]]*ExecutiveBranchEmployeesByOccupationalSeries[[#This Row],[Male
Average Salary]])+(E216*ExecutiveBranchEmployeesByOccupationalSeries[[#This Row],[Female
Average Salary]]))/ExecutiveBranchEmployeesByOccupationalSeries[[#This Row],[Total Empl]]</f>
        <v>94719.266637479348</v>
      </c>
      <c r="H216" s="15">
        <v>93797.674057650001</v>
      </c>
      <c r="I216" s="15">
        <v>96042.955342903006</v>
      </c>
      <c r="J216" s="11">
        <f>ROUND(ExecutiveBranchEmployeesByOccupationalSeries[[#This Row],[Female
Average Salary]]/ExecutiveBranchEmployeesByOccupationalSeries[[#This Row],[Male
Average Salary]],3)</f>
        <v>1.024</v>
      </c>
      <c r="K216" s="16">
        <f>ROUND(ExecutiveBranchEmployeesByOccupationalSeries[[#This Row],[% 
of Total Pop]]*ExecutiveBranchEmployeesByOccupationalSeries[[#This Row],[Female/ Male Salary %]],7)</f>
        <v>8.0060000000000005E-4</v>
      </c>
    </row>
    <row r="217" spans="1:11" ht="15.6" x14ac:dyDescent="0.3">
      <c r="A217" s="6" t="s">
        <v>219</v>
      </c>
      <c r="B217" s="9">
        <f>ExecutiveBranchEmployeesByOccupationalSeries[[#This Row],[Male Employees]]+ExecutiveBranchEmployeesByOccupationalSeries[[#This Row],[Female Employees]]</f>
        <v>26570</v>
      </c>
      <c r="C217" s="13">
        <f>ExecutiveBranchEmployeesByOccupationalSeries[[#This Row],[Total Empl]]/$B$475</f>
        <v>1.3577597220093005E-2</v>
      </c>
      <c r="D217" s="9">
        <v>13698</v>
      </c>
      <c r="E217" s="9">
        <v>12872</v>
      </c>
      <c r="F217" s="11">
        <f>ExecutiveBranchEmployeesByOccupationalSeries[[#This Row],[Female Employees]]/ExecutiveBranchEmployeesByOccupationalSeries[[#This Row],[Total Empl]]</f>
        <v>0.48445615355664284</v>
      </c>
      <c r="G217" s="15">
        <f>((ExecutiveBranchEmployeesByOccupationalSeries[[#This Row],[Male Employees]]*ExecutiveBranchEmployeesByOccupationalSeries[[#This Row],[Male
Average Salary]])+(E217*ExecutiveBranchEmployeesByOccupationalSeries[[#This Row],[Female
Average Salary]]))/ExecutiveBranchEmployeesByOccupationalSeries[[#This Row],[Total Empl]]</f>
        <v>104413.65540036805</v>
      </c>
      <c r="H217" s="15">
        <v>109867.85900993001</v>
      </c>
      <c r="I217" s="15">
        <v>98609.453951970005</v>
      </c>
      <c r="J217" s="11">
        <f>ROUND(ExecutiveBranchEmployeesByOccupationalSeries[[#This Row],[Female
Average Salary]]/ExecutiveBranchEmployeesByOccupationalSeries[[#This Row],[Male
Average Salary]],3)</f>
        <v>0.89800000000000002</v>
      </c>
      <c r="K217" s="16">
        <f>ROUND(ExecutiveBranchEmployeesByOccupationalSeries[[#This Row],[% 
of Total Pop]]*ExecutiveBranchEmployeesByOccupationalSeries[[#This Row],[Female/ Male Salary %]],7)</f>
        <v>1.2192700000000001E-2</v>
      </c>
    </row>
    <row r="218" spans="1:11" ht="15.6" x14ac:dyDescent="0.3">
      <c r="A218" s="6" t="s">
        <v>220</v>
      </c>
      <c r="B218" s="9">
        <f>ExecutiveBranchEmployeesByOccupationalSeries[[#This Row],[Male Employees]]+ExecutiveBranchEmployeesByOccupationalSeries[[#This Row],[Female Employees]]</f>
        <v>40683</v>
      </c>
      <c r="C218" s="13">
        <f>ExecutiveBranchEmployeesByOccupationalSeries[[#This Row],[Total Empl]]/$B$475</f>
        <v>2.0789514027288059E-2</v>
      </c>
      <c r="D218" s="9">
        <v>18574</v>
      </c>
      <c r="E218" s="9">
        <v>22109</v>
      </c>
      <c r="F218" s="11">
        <f>ExecutiveBranchEmployeesByOccupationalSeries[[#This Row],[Female Employees]]/ExecutiveBranchEmployeesByOccupationalSeries[[#This Row],[Total Empl]]</f>
        <v>0.54344566526559002</v>
      </c>
      <c r="G218" s="15">
        <f>((ExecutiveBranchEmployeesByOccupationalSeries[[#This Row],[Male Employees]]*ExecutiveBranchEmployeesByOccupationalSeries[[#This Row],[Male
Average Salary]])+(E218*ExecutiveBranchEmployeesByOccupationalSeries[[#This Row],[Female
Average Salary]]))/ExecutiveBranchEmployeesByOccupationalSeries[[#This Row],[Total Empl]]</f>
        <v>105104.84832949608</v>
      </c>
      <c r="H218" s="15">
        <v>105612.789961224</v>
      </c>
      <c r="I218" s="15">
        <v>104678.12130124</v>
      </c>
      <c r="J218" s="11">
        <f>ROUND(ExecutiveBranchEmployeesByOccupationalSeries[[#This Row],[Female
Average Salary]]/ExecutiveBranchEmployeesByOccupationalSeries[[#This Row],[Male
Average Salary]],3)</f>
        <v>0.99099999999999999</v>
      </c>
      <c r="K218" s="16">
        <f>ROUND(ExecutiveBranchEmployeesByOccupationalSeries[[#This Row],[% 
of Total Pop]]*ExecutiveBranchEmployeesByOccupationalSeries[[#This Row],[Female/ Male Salary %]],7)</f>
        <v>2.06024E-2</v>
      </c>
    </row>
    <row r="219" spans="1:11" ht="15.6" x14ac:dyDescent="0.3">
      <c r="A219" s="6" t="s">
        <v>221</v>
      </c>
      <c r="B219" s="9">
        <f>ExecutiveBranchEmployeesByOccupationalSeries[[#This Row],[Male Employees]]+ExecutiveBranchEmployeesByOccupationalSeries[[#This Row],[Female Employees]]</f>
        <v>408</v>
      </c>
      <c r="C219" s="13">
        <f>ExecutiveBranchEmployeesByOccupationalSeries[[#This Row],[Total Empl]]/$B$475</f>
        <v>2.0849302468189484E-4</v>
      </c>
      <c r="D219" s="9">
        <v>249</v>
      </c>
      <c r="E219" s="9">
        <v>159</v>
      </c>
      <c r="F219" s="11">
        <f>ExecutiveBranchEmployeesByOccupationalSeries[[#This Row],[Female Employees]]/ExecutiveBranchEmployeesByOccupationalSeries[[#This Row],[Total Empl]]</f>
        <v>0.38970588235294118</v>
      </c>
      <c r="G219" s="15">
        <f>((ExecutiveBranchEmployeesByOccupationalSeries[[#This Row],[Male Employees]]*ExecutiveBranchEmployeesByOccupationalSeries[[#This Row],[Male
Average Salary]])+(E219*ExecutiveBranchEmployeesByOccupationalSeries[[#This Row],[Female
Average Salary]]))/ExecutiveBranchEmployeesByOccupationalSeries[[#This Row],[Total Empl]]</f>
        <v>96214.350490195939</v>
      </c>
      <c r="H219" s="15">
        <v>96571.859437751002</v>
      </c>
      <c r="I219" s="15">
        <v>95654.477987421007</v>
      </c>
      <c r="J219" s="11">
        <f>ROUND(ExecutiveBranchEmployeesByOccupationalSeries[[#This Row],[Female
Average Salary]]/ExecutiveBranchEmployeesByOccupationalSeries[[#This Row],[Male
Average Salary]],3)</f>
        <v>0.99099999999999999</v>
      </c>
      <c r="K219" s="16">
        <f>ROUND(ExecutiveBranchEmployeesByOccupationalSeries[[#This Row],[% 
of Total Pop]]*ExecutiveBranchEmployeesByOccupationalSeries[[#This Row],[Female/ Male Salary %]],7)</f>
        <v>2.0660000000000001E-4</v>
      </c>
    </row>
    <row r="220" spans="1:11" ht="15.6" x14ac:dyDescent="0.3">
      <c r="A220" s="6" t="s">
        <v>222</v>
      </c>
      <c r="B220" s="9">
        <f>ExecutiveBranchEmployeesByOccupationalSeries[[#This Row],[Male Employees]]+ExecutiveBranchEmployeesByOccupationalSeries[[#This Row],[Female Employees]]</f>
        <v>610</v>
      </c>
      <c r="C220" s="13">
        <f>ExecutiveBranchEmployeesByOccupationalSeries[[#This Row],[Total Empl]]/$B$475</f>
        <v>3.1171751239204864E-4</v>
      </c>
      <c r="D220" s="9">
        <v>433</v>
      </c>
      <c r="E220" s="9">
        <v>177</v>
      </c>
      <c r="F220" s="11">
        <f>ExecutiveBranchEmployeesByOccupationalSeries[[#This Row],[Female Employees]]/ExecutiveBranchEmployeesByOccupationalSeries[[#This Row],[Total Empl]]</f>
        <v>0.29016393442622951</v>
      </c>
      <c r="G220" s="15">
        <f>((ExecutiveBranchEmployeesByOccupationalSeries[[#This Row],[Male Employees]]*ExecutiveBranchEmployeesByOccupationalSeries[[#This Row],[Male
Average Salary]])+(E220*ExecutiveBranchEmployeesByOccupationalSeries[[#This Row],[Female
Average Salary]]))/ExecutiveBranchEmployeesByOccupationalSeries[[#This Row],[Total Empl]]</f>
        <v>88127.251529295565</v>
      </c>
      <c r="H220" s="15">
        <v>86750.432870370001</v>
      </c>
      <c r="I220" s="15">
        <v>91495.401129944003</v>
      </c>
      <c r="J220" s="11">
        <f>ROUND(ExecutiveBranchEmployeesByOccupationalSeries[[#This Row],[Female
Average Salary]]/ExecutiveBranchEmployeesByOccupationalSeries[[#This Row],[Male
Average Salary]],3)</f>
        <v>1.0549999999999999</v>
      </c>
      <c r="K220" s="16">
        <f>ROUND(ExecutiveBranchEmployeesByOccupationalSeries[[#This Row],[% 
of Total Pop]]*ExecutiveBranchEmployeesByOccupationalSeries[[#This Row],[Female/ Male Salary %]],7)</f>
        <v>3.2890000000000003E-4</v>
      </c>
    </row>
    <row r="221" spans="1:11" ht="15.6" x14ac:dyDescent="0.3">
      <c r="A221" s="6" t="s">
        <v>223</v>
      </c>
      <c r="B221" s="9">
        <f>ExecutiveBranchEmployeesByOccupationalSeries[[#This Row],[Male Employees]]+ExecutiveBranchEmployeesByOccupationalSeries[[#This Row],[Female Employees]]</f>
        <v>3004</v>
      </c>
      <c r="C221" s="13">
        <f>ExecutiveBranchEmployeesByOccupationalSeries[[#This Row],[Total Empl]]/$B$475</f>
        <v>1.5350809954519905E-3</v>
      </c>
      <c r="D221" s="9">
        <v>1248</v>
      </c>
      <c r="E221" s="9">
        <v>1756</v>
      </c>
      <c r="F221" s="11">
        <f>ExecutiveBranchEmployeesByOccupationalSeries[[#This Row],[Female Employees]]/ExecutiveBranchEmployeesByOccupationalSeries[[#This Row],[Total Empl]]</f>
        <v>0.58455392809587214</v>
      </c>
      <c r="G221" s="15">
        <f>((ExecutiveBranchEmployeesByOccupationalSeries[[#This Row],[Male Employees]]*ExecutiveBranchEmployeesByOccupationalSeries[[#This Row],[Male
Average Salary]])+(E221*ExecutiveBranchEmployeesByOccupationalSeries[[#This Row],[Female
Average Salary]]))/ExecutiveBranchEmployeesByOccupationalSeries[[#This Row],[Total Empl]]</f>
        <v>54346.178460398361</v>
      </c>
      <c r="H221" s="15">
        <v>52888.540627513998</v>
      </c>
      <c r="I221" s="15">
        <v>55382.130633200002</v>
      </c>
      <c r="J221" s="11">
        <f>ROUND(ExecutiveBranchEmployeesByOccupationalSeries[[#This Row],[Female
Average Salary]]/ExecutiveBranchEmployeesByOccupationalSeries[[#This Row],[Male
Average Salary]],3)</f>
        <v>1.0469999999999999</v>
      </c>
      <c r="K221" s="16">
        <f>ROUND(ExecutiveBranchEmployeesByOccupationalSeries[[#This Row],[% 
of Total Pop]]*ExecutiveBranchEmployeesByOccupationalSeries[[#This Row],[Female/ Male Salary %]],7)</f>
        <v>1.6072E-3</v>
      </c>
    </row>
    <row r="222" spans="1:11" ht="15.6" x14ac:dyDescent="0.3">
      <c r="A222" s="6" t="s">
        <v>224</v>
      </c>
      <c r="B222" s="9">
        <f>ExecutiveBranchEmployeesByOccupationalSeries[[#This Row],[Male Employees]]+ExecutiveBranchEmployeesByOccupationalSeries[[#This Row],[Female Employees]]</f>
        <v>904</v>
      </c>
      <c r="C222" s="13">
        <f>ExecutiveBranchEmployeesByOccupationalSeries[[#This Row],[Total Empl]]/$B$475</f>
        <v>4.6195513311870817E-4</v>
      </c>
      <c r="D222" s="9">
        <v>305</v>
      </c>
      <c r="E222" s="9">
        <v>599</v>
      </c>
      <c r="F222" s="11">
        <f>ExecutiveBranchEmployeesByOccupationalSeries[[#This Row],[Female Employees]]/ExecutiveBranchEmployeesByOccupationalSeries[[#This Row],[Total Empl]]</f>
        <v>0.66261061946902655</v>
      </c>
      <c r="G222" s="15">
        <f>((ExecutiveBranchEmployeesByOccupationalSeries[[#This Row],[Male Employees]]*ExecutiveBranchEmployeesByOccupationalSeries[[#This Row],[Male
Average Salary]])+(E222*ExecutiveBranchEmployeesByOccupationalSeries[[#This Row],[Female
Average Salary]]))/ExecutiveBranchEmployeesByOccupationalSeries[[#This Row],[Total Empl]]</f>
        <v>54259.742256637393</v>
      </c>
      <c r="H222" s="15">
        <v>52596.881967212998</v>
      </c>
      <c r="I222" s="15">
        <v>55106.440734557997</v>
      </c>
      <c r="J222" s="11">
        <f>ROUND(ExecutiveBranchEmployeesByOccupationalSeries[[#This Row],[Female
Average Salary]]/ExecutiveBranchEmployeesByOccupationalSeries[[#This Row],[Male
Average Salary]],3)</f>
        <v>1.048</v>
      </c>
      <c r="K222" s="16">
        <f>ROUND(ExecutiveBranchEmployeesByOccupationalSeries[[#This Row],[% 
of Total Pop]]*ExecutiveBranchEmployeesByOccupationalSeries[[#This Row],[Female/ Male Salary %]],7)</f>
        <v>4.841E-4</v>
      </c>
    </row>
    <row r="223" spans="1:11" ht="15.6" x14ac:dyDescent="0.3">
      <c r="A223" s="6" t="s">
        <v>225</v>
      </c>
      <c r="B223" s="9">
        <f>ExecutiveBranchEmployeesByOccupationalSeries[[#This Row],[Male Employees]]+ExecutiveBranchEmployeesByOccupationalSeries[[#This Row],[Female Employees]]</f>
        <v>2867</v>
      </c>
      <c r="C223" s="13">
        <f>ExecutiveBranchEmployeesByOccupationalSeries[[#This Row],[Total Empl]]/$B$475</f>
        <v>1.4650723082426287E-3</v>
      </c>
      <c r="D223" s="9">
        <v>827</v>
      </c>
      <c r="E223" s="9">
        <v>2040</v>
      </c>
      <c r="F223" s="11">
        <f>ExecutiveBranchEmployeesByOccupationalSeries[[#This Row],[Female Employees]]/ExecutiveBranchEmployeesByOccupationalSeries[[#This Row],[Total Empl]]</f>
        <v>0.711545169166376</v>
      </c>
      <c r="G223" s="15">
        <f>((ExecutiveBranchEmployeesByOccupationalSeries[[#This Row],[Male Employees]]*ExecutiveBranchEmployeesByOccupationalSeries[[#This Row],[Male
Average Salary]])+(E223*ExecutiveBranchEmployeesByOccupationalSeries[[#This Row],[Female
Average Salary]]))/ExecutiveBranchEmployeesByOccupationalSeries[[#This Row],[Total Empl]]</f>
        <v>111857.94384373892</v>
      </c>
      <c r="H223" s="15">
        <v>112696.69770253899</v>
      </c>
      <c r="I223" s="15">
        <v>111517.919607843</v>
      </c>
      <c r="J223" s="11">
        <f>ROUND(ExecutiveBranchEmployeesByOccupationalSeries[[#This Row],[Female
Average Salary]]/ExecutiveBranchEmployeesByOccupationalSeries[[#This Row],[Male
Average Salary]],3)</f>
        <v>0.99</v>
      </c>
      <c r="K223" s="16">
        <f>ROUND(ExecutiveBranchEmployeesByOccupationalSeries[[#This Row],[% 
of Total Pop]]*ExecutiveBranchEmployeesByOccupationalSeries[[#This Row],[Female/ Male Salary %]],7)</f>
        <v>1.4503999999999999E-3</v>
      </c>
    </row>
    <row r="224" spans="1:11" ht="15.6" x14ac:dyDescent="0.3">
      <c r="A224" s="6" t="s">
        <v>226</v>
      </c>
      <c r="B224" s="9">
        <f>ExecutiveBranchEmployeesByOccupationalSeries[[#This Row],[Male Employees]]+ExecutiveBranchEmployeesByOccupationalSeries[[#This Row],[Female Employees]]</f>
        <v>474</v>
      </c>
      <c r="C224" s="13">
        <f>ExecutiveBranchEmployeesByOccupationalSeries[[#This Row],[Total Empl]]/$B$475</f>
        <v>2.4221983749808369E-4</v>
      </c>
      <c r="D224" s="9">
        <v>217</v>
      </c>
      <c r="E224" s="9">
        <v>257</v>
      </c>
      <c r="F224" s="11">
        <f>ExecutiveBranchEmployeesByOccupationalSeries[[#This Row],[Female Employees]]/ExecutiveBranchEmployeesByOccupationalSeries[[#This Row],[Total Empl]]</f>
        <v>0.54219409282700426</v>
      </c>
      <c r="G224" s="15">
        <f>((ExecutiveBranchEmployeesByOccupationalSeries[[#This Row],[Male Employees]]*ExecutiveBranchEmployeesByOccupationalSeries[[#This Row],[Male
Average Salary]])+(E224*ExecutiveBranchEmployeesByOccupationalSeries[[#This Row],[Female
Average Salary]]))/ExecutiveBranchEmployeesByOccupationalSeries[[#This Row],[Total Empl]]</f>
        <v>113399.50421940919</v>
      </c>
      <c r="H224" s="15">
        <v>115578.46543778801</v>
      </c>
      <c r="I224" s="15">
        <v>111559.680933852</v>
      </c>
      <c r="J224" s="11">
        <f>ROUND(ExecutiveBranchEmployeesByOccupationalSeries[[#This Row],[Female
Average Salary]]/ExecutiveBranchEmployeesByOccupationalSeries[[#This Row],[Male
Average Salary]],3)</f>
        <v>0.96499999999999997</v>
      </c>
      <c r="K224" s="16">
        <f>ROUND(ExecutiveBranchEmployeesByOccupationalSeries[[#This Row],[% 
of Total Pop]]*ExecutiveBranchEmployeesByOccupationalSeries[[#This Row],[Female/ Male Salary %]],7)</f>
        <v>2.3369999999999999E-4</v>
      </c>
    </row>
    <row r="225" spans="1:11" ht="15.6" x14ac:dyDescent="0.3">
      <c r="A225" s="6" t="s">
        <v>227</v>
      </c>
      <c r="B225" s="9">
        <f>ExecutiveBranchEmployeesByOccupationalSeries[[#This Row],[Male Employees]]+ExecutiveBranchEmployeesByOccupationalSeries[[#This Row],[Female Employees]]</f>
        <v>703</v>
      </c>
      <c r="C225" s="13">
        <f>ExecutiveBranchEmployeesByOccupationalSeries[[#This Row],[Total Empl]]/$B$475</f>
        <v>3.5924165772395115E-4</v>
      </c>
      <c r="D225" s="9">
        <v>345</v>
      </c>
      <c r="E225" s="9">
        <v>358</v>
      </c>
      <c r="F225" s="11">
        <f>ExecutiveBranchEmployeesByOccupationalSeries[[#This Row],[Female Employees]]/ExecutiveBranchEmployeesByOccupationalSeries[[#This Row],[Total Empl]]</f>
        <v>0.50924608819345663</v>
      </c>
      <c r="G225" s="15">
        <f>((ExecutiveBranchEmployeesByOccupationalSeries[[#This Row],[Male Employees]]*ExecutiveBranchEmployeesByOccupationalSeries[[#This Row],[Male
Average Salary]])+(E225*ExecutiveBranchEmployeesByOccupationalSeries[[#This Row],[Female
Average Salary]]))/ExecutiveBranchEmployeesByOccupationalSeries[[#This Row],[Total Empl]]</f>
        <v>126918.53663700388</v>
      </c>
      <c r="H225" s="15">
        <v>126673.255813953</v>
      </c>
      <c r="I225" s="15">
        <v>127154.910614525</v>
      </c>
      <c r="J225" s="11">
        <f>ROUND(ExecutiveBranchEmployeesByOccupationalSeries[[#This Row],[Female
Average Salary]]/ExecutiveBranchEmployeesByOccupationalSeries[[#This Row],[Male
Average Salary]],3)</f>
        <v>1.004</v>
      </c>
      <c r="K225" s="16">
        <f>ROUND(ExecutiveBranchEmployeesByOccupationalSeries[[#This Row],[% 
of Total Pop]]*ExecutiveBranchEmployeesByOccupationalSeries[[#This Row],[Female/ Male Salary %]],7)</f>
        <v>3.6069999999999999E-4</v>
      </c>
    </row>
    <row r="226" spans="1:11" ht="15.6" x14ac:dyDescent="0.3">
      <c r="A226" s="6" t="s">
        <v>228</v>
      </c>
      <c r="B226" s="9">
        <f>ExecutiveBranchEmployeesByOccupationalSeries[[#This Row],[Male Employees]]+ExecutiveBranchEmployeesByOccupationalSeries[[#This Row],[Female Employees]]</f>
        <v>1189</v>
      </c>
      <c r="C226" s="13">
        <f>ExecutiveBranchEmployeesByOccupationalSeries[[#This Row],[Total Empl]]/$B$475</f>
        <v>6.0759364300679648E-4</v>
      </c>
      <c r="D226" s="9">
        <v>658</v>
      </c>
      <c r="E226" s="9">
        <v>531</v>
      </c>
      <c r="F226" s="11">
        <f>ExecutiveBranchEmployeesByOccupationalSeries[[#This Row],[Female Employees]]/ExecutiveBranchEmployeesByOccupationalSeries[[#This Row],[Total Empl]]</f>
        <v>0.44659377628259039</v>
      </c>
      <c r="G226" s="15">
        <f>((ExecutiveBranchEmployeesByOccupationalSeries[[#This Row],[Male Employees]]*ExecutiveBranchEmployeesByOccupationalSeries[[#This Row],[Male
Average Salary]])+(E226*ExecutiveBranchEmployeesByOccupationalSeries[[#This Row],[Female
Average Salary]]))/ExecutiveBranchEmployeesByOccupationalSeries[[#This Row],[Total Empl]]</f>
        <v>74820.526770638506</v>
      </c>
      <c r="H226" s="15">
        <v>75502.330289193007</v>
      </c>
      <c r="I226" s="15">
        <v>73975.655367232001</v>
      </c>
      <c r="J226" s="11">
        <f>ROUND(ExecutiveBranchEmployeesByOccupationalSeries[[#This Row],[Female
Average Salary]]/ExecutiveBranchEmployeesByOccupationalSeries[[#This Row],[Male
Average Salary]],3)</f>
        <v>0.98</v>
      </c>
      <c r="K226" s="16">
        <f>ROUND(ExecutiveBranchEmployeesByOccupationalSeries[[#This Row],[% 
of Total Pop]]*ExecutiveBranchEmployeesByOccupationalSeries[[#This Row],[Female/ Male Salary %]],7)</f>
        <v>5.9540000000000005E-4</v>
      </c>
    </row>
    <row r="227" spans="1:11" ht="15.6" x14ac:dyDescent="0.3">
      <c r="A227" s="6" t="s">
        <v>229</v>
      </c>
      <c r="B227" s="9">
        <f>ExecutiveBranchEmployeesByOccupationalSeries[[#This Row],[Male Employees]]+ExecutiveBranchEmployeesByOccupationalSeries[[#This Row],[Female Employees]]</f>
        <v>344</v>
      </c>
      <c r="C227" s="13">
        <f>ExecutiveBranchEmployeesByOccupationalSeries[[#This Row],[Total Empl]]/$B$475</f>
        <v>1.7578823649649957E-4</v>
      </c>
      <c r="D227" s="9">
        <v>117</v>
      </c>
      <c r="E227" s="9">
        <v>227</v>
      </c>
      <c r="F227" s="11">
        <f>ExecutiveBranchEmployeesByOccupationalSeries[[#This Row],[Female Employees]]/ExecutiveBranchEmployeesByOccupationalSeries[[#This Row],[Total Empl]]</f>
        <v>0.65988372093023251</v>
      </c>
      <c r="G227" s="15">
        <f>((ExecutiveBranchEmployeesByOccupationalSeries[[#This Row],[Male Employees]]*ExecutiveBranchEmployeesByOccupationalSeries[[#This Row],[Male
Average Salary]])+(E227*ExecutiveBranchEmployeesByOccupationalSeries[[#This Row],[Female
Average Salary]]))/ExecutiveBranchEmployeesByOccupationalSeries[[#This Row],[Total Empl]]</f>
        <v>101342.98837209334</v>
      </c>
      <c r="H227" s="15">
        <v>107086.102564103</v>
      </c>
      <c r="I227" s="15">
        <v>98382.881057268998</v>
      </c>
      <c r="J227" s="11">
        <f>ROUND(ExecutiveBranchEmployeesByOccupationalSeries[[#This Row],[Female
Average Salary]]/ExecutiveBranchEmployeesByOccupationalSeries[[#This Row],[Male
Average Salary]],3)</f>
        <v>0.91900000000000004</v>
      </c>
      <c r="K227" s="16">
        <f>ROUND(ExecutiveBranchEmployeesByOccupationalSeries[[#This Row],[% 
of Total Pop]]*ExecutiveBranchEmployeesByOccupationalSeries[[#This Row],[Female/ Male Salary %]],7)</f>
        <v>1.615E-4</v>
      </c>
    </row>
    <row r="228" spans="1:11" ht="15.6" x14ac:dyDescent="0.3">
      <c r="A228" s="6" t="s">
        <v>230</v>
      </c>
      <c r="B228" s="9">
        <f>ExecutiveBranchEmployeesByOccupationalSeries[[#This Row],[Male Employees]]+ExecutiveBranchEmployeesByOccupationalSeries[[#This Row],[Female Employees]]</f>
        <v>515</v>
      </c>
      <c r="C228" s="13">
        <f>ExecutiveBranchEmployeesByOccupationalSeries[[#This Row],[Total Empl]]/$B$475</f>
        <v>2.6317134242935254E-4</v>
      </c>
      <c r="D228" s="9">
        <v>276</v>
      </c>
      <c r="E228" s="9">
        <v>239</v>
      </c>
      <c r="F228" s="11">
        <f>ExecutiveBranchEmployeesByOccupationalSeries[[#This Row],[Female Employees]]/ExecutiveBranchEmployeesByOccupationalSeries[[#This Row],[Total Empl]]</f>
        <v>0.4640776699029126</v>
      </c>
      <c r="G228" s="15">
        <f>((ExecutiveBranchEmployeesByOccupationalSeries[[#This Row],[Male Employees]]*ExecutiveBranchEmployeesByOccupationalSeries[[#This Row],[Male
Average Salary]])+(E228*ExecutiveBranchEmployeesByOccupationalSeries[[#This Row],[Female
Average Salary]]))/ExecutiveBranchEmployeesByOccupationalSeries[[#This Row],[Total Empl]]</f>
        <v>108118.14368932007</v>
      </c>
      <c r="H228" s="15">
        <v>110433.985507246</v>
      </c>
      <c r="I228" s="15">
        <v>105443.78242677799</v>
      </c>
      <c r="J228" s="11">
        <f>ROUND(ExecutiveBranchEmployeesByOccupationalSeries[[#This Row],[Female
Average Salary]]/ExecutiveBranchEmployeesByOccupationalSeries[[#This Row],[Male
Average Salary]],3)</f>
        <v>0.95499999999999996</v>
      </c>
      <c r="K228" s="16">
        <f>ROUND(ExecutiveBranchEmployeesByOccupationalSeries[[#This Row],[% 
of Total Pop]]*ExecutiveBranchEmployeesByOccupationalSeries[[#This Row],[Female/ Male Salary %]],7)</f>
        <v>2.5129999999999998E-4</v>
      </c>
    </row>
    <row r="229" spans="1:11" ht="15.6" x14ac:dyDescent="0.3">
      <c r="A229" s="6" t="s">
        <v>231</v>
      </c>
      <c r="B229" s="9">
        <f>ExecutiveBranchEmployeesByOccupationalSeries[[#This Row],[Male Employees]]+ExecutiveBranchEmployeesByOccupationalSeries[[#This Row],[Female Employees]]</f>
        <v>144</v>
      </c>
      <c r="C229" s="13">
        <f>ExecutiveBranchEmployeesByOccupationalSeries[[#This Row],[Total Empl]]/$B$475</f>
        <v>7.3585773417139355E-5</v>
      </c>
      <c r="D229" s="9">
        <v>81</v>
      </c>
      <c r="E229" s="9">
        <v>63</v>
      </c>
      <c r="F229" s="11">
        <f>ExecutiveBranchEmployeesByOccupationalSeries[[#This Row],[Female Employees]]/ExecutiveBranchEmployeesByOccupationalSeries[[#This Row],[Total Empl]]</f>
        <v>0.4375</v>
      </c>
      <c r="G229" s="15">
        <f>((ExecutiveBranchEmployeesByOccupationalSeries[[#This Row],[Male Employees]]*ExecutiveBranchEmployeesByOccupationalSeries[[#This Row],[Male
Average Salary]])+(E229*ExecutiveBranchEmployeesByOccupationalSeries[[#This Row],[Female
Average Salary]]))/ExecutiveBranchEmployeesByOccupationalSeries[[#This Row],[Total Empl]]</f>
        <v>88557.958333333489</v>
      </c>
      <c r="H229" s="15">
        <v>90148.049382715995</v>
      </c>
      <c r="I229" s="15">
        <v>86513.555555555999</v>
      </c>
      <c r="J229" s="11">
        <f>ROUND(ExecutiveBranchEmployeesByOccupationalSeries[[#This Row],[Female
Average Salary]]/ExecutiveBranchEmployeesByOccupationalSeries[[#This Row],[Male
Average Salary]],3)</f>
        <v>0.96</v>
      </c>
      <c r="K229" s="16">
        <f>ROUND(ExecutiveBranchEmployeesByOccupationalSeries[[#This Row],[% 
of Total Pop]]*ExecutiveBranchEmployeesByOccupationalSeries[[#This Row],[Female/ Male Salary %]],7)</f>
        <v>7.0599999999999995E-5</v>
      </c>
    </row>
    <row r="230" spans="1:11" ht="15.6" x14ac:dyDescent="0.3">
      <c r="A230" s="6" t="s">
        <v>232</v>
      </c>
      <c r="B230" s="9">
        <f>ExecutiveBranchEmployeesByOccupationalSeries[[#This Row],[Male Employees]]+ExecutiveBranchEmployeesByOccupationalSeries[[#This Row],[Female Employees]]</f>
        <v>1129</v>
      </c>
      <c r="C230" s="13">
        <f>ExecutiveBranchEmployeesByOccupationalSeries[[#This Row],[Total Empl]]/$B$475</f>
        <v>5.7693290408298843E-4</v>
      </c>
      <c r="D230" s="9">
        <v>840</v>
      </c>
      <c r="E230" s="9">
        <v>289</v>
      </c>
      <c r="F230" s="11">
        <f>ExecutiveBranchEmployeesByOccupationalSeries[[#This Row],[Female Employees]]/ExecutiveBranchEmployeesByOccupationalSeries[[#This Row],[Total Empl]]</f>
        <v>0.25597874224977857</v>
      </c>
      <c r="G230" s="15">
        <f>((ExecutiveBranchEmployeesByOccupationalSeries[[#This Row],[Male Employees]]*ExecutiveBranchEmployeesByOccupationalSeries[[#This Row],[Male
Average Salary]])+(E230*ExecutiveBranchEmployeesByOccupationalSeries[[#This Row],[Female
Average Salary]]))/ExecutiveBranchEmployeesByOccupationalSeries[[#This Row],[Total Empl]]</f>
        <v>97599.725420726332</v>
      </c>
      <c r="H230" s="15">
        <v>98564.355952380996</v>
      </c>
      <c r="I230" s="15">
        <v>94795.955017301007</v>
      </c>
      <c r="J230" s="11">
        <f>ROUND(ExecutiveBranchEmployeesByOccupationalSeries[[#This Row],[Female
Average Salary]]/ExecutiveBranchEmployeesByOccupationalSeries[[#This Row],[Male
Average Salary]],3)</f>
        <v>0.96199999999999997</v>
      </c>
      <c r="K230" s="16">
        <f>ROUND(ExecutiveBranchEmployeesByOccupationalSeries[[#This Row],[% 
of Total Pop]]*ExecutiveBranchEmployeesByOccupationalSeries[[#This Row],[Female/ Male Salary %]],7)</f>
        <v>5.5500000000000005E-4</v>
      </c>
    </row>
    <row r="231" spans="1:11" ht="15.6" x14ac:dyDescent="0.3">
      <c r="A231" s="6" t="s">
        <v>233</v>
      </c>
      <c r="B231" s="9">
        <f>ExecutiveBranchEmployeesByOccupationalSeries[[#This Row],[Male Employees]]+ExecutiveBranchEmployeesByOccupationalSeries[[#This Row],[Female Employees]]</f>
        <v>5401</v>
      </c>
      <c r="C231" s="13">
        <f>ExecutiveBranchEmployeesByOccupationalSeries[[#This Row],[Total Empl]]/$B$475</f>
        <v>2.7599775154581226E-3</v>
      </c>
      <c r="D231" s="9">
        <v>3902</v>
      </c>
      <c r="E231" s="9">
        <v>1499</v>
      </c>
      <c r="F231" s="11">
        <f>ExecutiveBranchEmployeesByOccupationalSeries[[#This Row],[Female Employees]]/ExecutiveBranchEmployeesByOccupationalSeries[[#This Row],[Total Empl]]</f>
        <v>0.27754119607480099</v>
      </c>
      <c r="G231" s="15">
        <f>((ExecutiveBranchEmployeesByOccupationalSeries[[#This Row],[Male Employees]]*ExecutiveBranchEmployeesByOccupationalSeries[[#This Row],[Male
Average Salary]])+(E231*ExecutiveBranchEmployeesByOccupationalSeries[[#This Row],[Female
Average Salary]]))/ExecutiveBranchEmployeesByOccupationalSeries[[#This Row],[Total Empl]]</f>
        <v>73455.871864396046</v>
      </c>
      <c r="H231" s="15">
        <v>75441.940271725005</v>
      </c>
      <c r="I231" s="15">
        <v>68285.999332442996</v>
      </c>
      <c r="J231" s="11">
        <f>ROUND(ExecutiveBranchEmployeesByOccupationalSeries[[#This Row],[Female
Average Salary]]/ExecutiveBranchEmployeesByOccupationalSeries[[#This Row],[Male
Average Salary]],3)</f>
        <v>0.90500000000000003</v>
      </c>
      <c r="K231" s="16">
        <f>ROUND(ExecutiveBranchEmployeesByOccupationalSeries[[#This Row],[% 
of Total Pop]]*ExecutiveBranchEmployeesByOccupationalSeries[[#This Row],[Female/ Male Salary %]],7)</f>
        <v>2.4978000000000001E-3</v>
      </c>
    </row>
    <row r="232" spans="1:11" ht="15.6" x14ac:dyDescent="0.3">
      <c r="A232" s="6" t="s">
        <v>234</v>
      </c>
      <c r="B232" s="9">
        <f>ExecutiveBranchEmployeesByOccupationalSeries[[#This Row],[Male Employees]]+ExecutiveBranchEmployeesByOccupationalSeries[[#This Row],[Female Employees]]</f>
        <v>1224</v>
      </c>
      <c r="C232" s="13">
        <f>ExecutiveBranchEmployeesByOccupationalSeries[[#This Row],[Total Empl]]/$B$475</f>
        <v>6.2547907404568448E-4</v>
      </c>
      <c r="D232" s="9">
        <v>735</v>
      </c>
      <c r="E232" s="9">
        <v>489</v>
      </c>
      <c r="F232" s="11">
        <f>ExecutiveBranchEmployeesByOccupationalSeries[[#This Row],[Female Employees]]/ExecutiveBranchEmployeesByOccupationalSeries[[#This Row],[Total Empl]]</f>
        <v>0.39950980392156865</v>
      </c>
      <c r="G232" s="15">
        <f>((ExecutiveBranchEmployeesByOccupationalSeries[[#This Row],[Male Employees]]*ExecutiveBranchEmployeesByOccupationalSeries[[#This Row],[Male
Average Salary]])+(E232*ExecutiveBranchEmployeesByOccupationalSeries[[#This Row],[Female
Average Salary]]))/ExecutiveBranchEmployeesByOccupationalSeries[[#This Row],[Total Empl]]</f>
        <v>146581.14128281729</v>
      </c>
      <c r="H232" s="15">
        <v>153480.09575923401</v>
      </c>
      <c r="I232" s="15">
        <v>136211.54713114799</v>
      </c>
      <c r="J232" s="11">
        <f>ROUND(ExecutiveBranchEmployeesByOccupationalSeries[[#This Row],[Female
Average Salary]]/ExecutiveBranchEmployeesByOccupationalSeries[[#This Row],[Male
Average Salary]],3)</f>
        <v>0.88700000000000001</v>
      </c>
      <c r="K232" s="16">
        <f>ROUND(ExecutiveBranchEmployeesByOccupationalSeries[[#This Row],[% 
of Total Pop]]*ExecutiveBranchEmployeesByOccupationalSeries[[#This Row],[Female/ Male Salary %]],7)</f>
        <v>5.5480000000000004E-4</v>
      </c>
    </row>
    <row r="233" spans="1:11" ht="15.6" x14ac:dyDescent="0.3">
      <c r="A233" s="6" t="s">
        <v>235</v>
      </c>
      <c r="B233" s="9">
        <f>ExecutiveBranchEmployeesByOccupationalSeries[[#This Row],[Male Employees]]+ExecutiveBranchEmployeesByOccupationalSeries[[#This Row],[Female Employees]]</f>
        <v>3986</v>
      </c>
      <c r="C233" s="13">
        <f>ExecutiveBranchEmployeesByOccupationalSeries[[#This Row],[Total Empl]]/$B$475</f>
        <v>2.0368950891716492E-3</v>
      </c>
      <c r="D233" s="9">
        <v>1572</v>
      </c>
      <c r="E233" s="9">
        <v>2414</v>
      </c>
      <c r="F233" s="11">
        <f>ExecutiveBranchEmployeesByOccupationalSeries[[#This Row],[Female Employees]]/ExecutiveBranchEmployeesByOccupationalSeries[[#This Row],[Total Empl]]</f>
        <v>0.60561966884094331</v>
      </c>
      <c r="G233" s="15">
        <f>((ExecutiveBranchEmployeesByOccupationalSeries[[#This Row],[Male Employees]]*ExecutiveBranchEmployeesByOccupationalSeries[[#This Row],[Male
Average Salary]])+(E233*ExecutiveBranchEmployeesByOccupationalSeries[[#This Row],[Female
Average Salary]]))/ExecutiveBranchEmployeesByOccupationalSeries[[#This Row],[Total Empl]]</f>
        <v>86023.01439283225</v>
      </c>
      <c r="H233" s="15">
        <v>91054.369828134993</v>
      </c>
      <c r="I233" s="15">
        <v>82746.589063795007</v>
      </c>
      <c r="J233" s="11">
        <f>ROUND(ExecutiveBranchEmployeesByOccupationalSeries[[#This Row],[Female
Average Salary]]/ExecutiveBranchEmployeesByOccupationalSeries[[#This Row],[Male
Average Salary]],3)</f>
        <v>0.90900000000000003</v>
      </c>
      <c r="K233" s="16">
        <f>ROUND(ExecutiveBranchEmployeesByOccupationalSeries[[#This Row],[% 
of Total Pop]]*ExecutiveBranchEmployeesByOccupationalSeries[[#This Row],[Female/ Male Salary %]],7)</f>
        <v>1.8515000000000001E-3</v>
      </c>
    </row>
    <row r="234" spans="1:11" ht="15.6" x14ac:dyDescent="0.3">
      <c r="A234" s="6" t="s">
        <v>236</v>
      </c>
      <c r="B234" s="9">
        <f>ExecutiveBranchEmployeesByOccupationalSeries[[#This Row],[Male Employees]]+ExecutiveBranchEmployeesByOccupationalSeries[[#This Row],[Female Employees]]</f>
        <v>2810</v>
      </c>
      <c r="C234" s="13">
        <f>ExecutiveBranchEmployeesByOccupationalSeries[[#This Row],[Total Empl]]/$B$475</f>
        <v>1.435944606265011E-3</v>
      </c>
      <c r="D234" s="9">
        <v>1258</v>
      </c>
      <c r="E234" s="9">
        <v>1552</v>
      </c>
      <c r="F234" s="11">
        <f>ExecutiveBranchEmployeesByOccupationalSeries[[#This Row],[Female Employees]]/ExecutiveBranchEmployeesByOccupationalSeries[[#This Row],[Total Empl]]</f>
        <v>0.55231316725978652</v>
      </c>
      <c r="G234" s="15">
        <f>((ExecutiveBranchEmployeesByOccupationalSeries[[#This Row],[Male Employees]]*ExecutiveBranchEmployeesByOccupationalSeries[[#This Row],[Male
Average Salary]])+(E234*ExecutiveBranchEmployeesByOccupationalSeries[[#This Row],[Female
Average Salary]]))/ExecutiveBranchEmployeesByOccupationalSeries[[#This Row],[Total Empl]]</f>
        <v>91976.154804270249</v>
      </c>
      <c r="H234" s="15">
        <v>91590.700317965006</v>
      </c>
      <c r="I234" s="15">
        <v>92288.591494844994</v>
      </c>
      <c r="J234" s="11">
        <f>ROUND(ExecutiveBranchEmployeesByOccupationalSeries[[#This Row],[Female
Average Salary]]/ExecutiveBranchEmployeesByOccupationalSeries[[#This Row],[Male
Average Salary]],3)</f>
        <v>1.008</v>
      </c>
      <c r="K234" s="16">
        <f>ROUND(ExecutiveBranchEmployeesByOccupationalSeries[[#This Row],[% 
of Total Pop]]*ExecutiveBranchEmployeesByOccupationalSeries[[#This Row],[Female/ Male Salary %]],7)</f>
        <v>1.4473999999999999E-3</v>
      </c>
    </row>
    <row r="235" spans="1:11" ht="15.6" x14ac:dyDescent="0.3">
      <c r="A235" s="6" t="s">
        <v>237</v>
      </c>
      <c r="B235" s="9">
        <f>ExecutiveBranchEmployeesByOccupationalSeries[[#This Row],[Male Employees]]+ExecutiveBranchEmployeesByOccupationalSeries[[#This Row],[Female Employees]]</f>
        <v>3564</v>
      </c>
      <c r="C235" s="13">
        <f>ExecutiveBranchEmployeesByOccupationalSeries[[#This Row],[Total Empl]]/$B$475</f>
        <v>1.821247892074199E-3</v>
      </c>
      <c r="D235" s="9">
        <v>1662</v>
      </c>
      <c r="E235" s="9">
        <v>1902</v>
      </c>
      <c r="F235" s="11">
        <f>ExecutiveBranchEmployeesByOccupationalSeries[[#This Row],[Female Employees]]/ExecutiveBranchEmployeesByOccupationalSeries[[#This Row],[Total Empl]]</f>
        <v>0.53367003367003363</v>
      </c>
      <c r="G235" s="15">
        <f>((ExecutiveBranchEmployeesByOccupationalSeries[[#This Row],[Male Employees]]*ExecutiveBranchEmployeesByOccupationalSeries[[#This Row],[Male
Average Salary]])+(E235*ExecutiveBranchEmployeesByOccupationalSeries[[#This Row],[Female
Average Salary]]))/ExecutiveBranchEmployeesByOccupationalSeries[[#This Row],[Total Empl]]</f>
        <v>94900.389450056173</v>
      </c>
      <c r="H235" s="15">
        <v>97366.045728038996</v>
      </c>
      <c r="I235" s="15">
        <v>92745.856992639005</v>
      </c>
      <c r="J235" s="11">
        <f>ROUND(ExecutiveBranchEmployeesByOccupationalSeries[[#This Row],[Female
Average Salary]]/ExecutiveBranchEmployeesByOccupationalSeries[[#This Row],[Male
Average Salary]],3)</f>
        <v>0.95299999999999996</v>
      </c>
      <c r="K235" s="16">
        <f>ROUND(ExecutiveBranchEmployeesByOccupationalSeries[[#This Row],[% 
of Total Pop]]*ExecutiveBranchEmployeesByOccupationalSeries[[#This Row],[Female/ Male Salary %]],7)</f>
        <v>1.7355999999999999E-3</v>
      </c>
    </row>
    <row r="236" spans="1:11" ht="15.6" x14ac:dyDescent="0.3">
      <c r="A236" s="6" t="s">
        <v>238</v>
      </c>
      <c r="B236" s="9">
        <f>ExecutiveBranchEmployeesByOccupationalSeries[[#This Row],[Male Employees]]+ExecutiveBranchEmployeesByOccupationalSeries[[#This Row],[Female Employees]]</f>
        <v>643</v>
      </c>
      <c r="C236" s="13">
        <f>ExecutiveBranchEmployeesByOccupationalSeries[[#This Row],[Total Empl]]/$B$475</f>
        <v>3.2858091880014309E-4</v>
      </c>
      <c r="D236" s="9">
        <v>461</v>
      </c>
      <c r="E236" s="9">
        <v>182</v>
      </c>
      <c r="F236" s="11">
        <f>ExecutiveBranchEmployeesByOccupationalSeries[[#This Row],[Female Employees]]/ExecutiveBranchEmployeesByOccupationalSeries[[#This Row],[Total Empl]]</f>
        <v>0.28304821150855364</v>
      </c>
      <c r="G236" s="15">
        <f>((ExecutiveBranchEmployeesByOccupationalSeries[[#This Row],[Male Employees]]*ExecutiveBranchEmployeesByOccupationalSeries[[#This Row],[Male
Average Salary]])+(E236*ExecutiveBranchEmployeesByOccupationalSeries[[#This Row],[Female
Average Salary]]))/ExecutiveBranchEmployeesByOccupationalSeries[[#This Row],[Total Empl]]</f>
        <v>113157.82113733191</v>
      </c>
      <c r="H236" s="15">
        <v>115673.991304348</v>
      </c>
      <c r="I236" s="15">
        <v>106784.445054945</v>
      </c>
      <c r="J236" s="11">
        <f>ROUND(ExecutiveBranchEmployeesByOccupationalSeries[[#This Row],[Female
Average Salary]]/ExecutiveBranchEmployeesByOccupationalSeries[[#This Row],[Male
Average Salary]],3)</f>
        <v>0.92300000000000004</v>
      </c>
      <c r="K236" s="16">
        <f>ROUND(ExecutiveBranchEmployeesByOccupationalSeries[[#This Row],[% 
of Total Pop]]*ExecutiveBranchEmployeesByOccupationalSeries[[#This Row],[Female/ Male Salary %]],7)</f>
        <v>3.033E-4</v>
      </c>
    </row>
    <row r="237" spans="1:11" ht="15.6" x14ac:dyDescent="0.3">
      <c r="A237" s="6" t="s">
        <v>239</v>
      </c>
      <c r="B237" s="9">
        <f>ExecutiveBranchEmployeesByOccupationalSeries[[#This Row],[Male Employees]]+ExecutiveBranchEmployeesByOccupationalSeries[[#This Row],[Female Employees]]</f>
        <v>1804</v>
      </c>
      <c r="C237" s="13">
        <f>ExecutiveBranchEmployeesByOccupationalSeries[[#This Row],[Total Empl]]/$B$475</f>
        <v>9.2186621697582915E-4</v>
      </c>
      <c r="D237" s="9">
        <v>883</v>
      </c>
      <c r="E237" s="9">
        <v>921</v>
      </c>
      <c r="F237" s="11">
        <f>ExecutiveBranchEmployeesByOccupationalSeries[[#This Row],[Female Employees]]/ExecutiveBranchEmployeesByOccupationalSeries[[#This Row],[Total Empl]]</f>
        <v>0.51053215077605318</v>
      </c>
      <c r="G237" s="15">
        <f>((ExecutiveBranchEmployeesByOccupationalSeries[[#This Row],[Male Employees]]*ExecutiveBranchEmployeesByOccupationalSeries[[#This Row],[Male
Average Salary]])+(E237*ExecutiveBranchEmployeesByOccupationalSeries[[#This Row],[Female
Average Salary]]))/ExecutiveBranchEmployeesByOccupationalSeries[[#This Row],[Total Empl]]</f>
        <v>70024.027400058083</v>
      </c>
      <c r="H237" s="15">
        <v>72041.429705215007</v>
      </c>
      <c r="I237" s="15">
        <v>68089.862106405999</v>
      </c>
      <c r="J237" s="11">
        <f>ROUND(ExecutiveBranchEmployeesByOccupationalSeries[[#This Row],[Female
Average Salary]]/ExecutiveBranchEmployeesByOccupationalSeries[[#This Row],[Male
Average Salary]],3)</f>
        <v>0.94499999999999995</v>
      </c>
      <c r="K237" s="16">
        <f>ROUND(ExecutiveBranchEmployeesByOccupationalSeries[[#This Row],[% 
of Total Pop]]*ExecutiveBranchEmployeesByOccupationalSeries[[#This Row],[Female/ Male Salary %]],7)</f>
        <v>8.7120000000000003E-4</v>
      </c>
    </row>
    <row r="238" spans="1:11" ht="15.6" x14ac:dyDescent="0.3">
      <c r="A238" s="6" t="s">
        <v>240</v>
      </c>
      <c r="B238" s="9">
        <f>ExecutiveBranchEmployeesByOccupationalSeries[[#This Row],[Male Employees]]+ExecutiveBranchEmployeesByOccupationalSeries[[#This Row],[Female Employees]]</f>
        <v>1337</v>
      </c>
      <c r="C238" s="13">
        <f>ExecutiveBranchEmployeesByOccupationalSeries[[#This Row],[Total Empl]]/$B$475</f>
        <v>6.8322346568552297E-4</v>
      </c>
      <c r="D238" s="9">
        <v>985</v>
      </c>
      <c r="E238" s="9">
        <v>352</v>
      </c>
      <c r="F238" s="11">
        <f>ExecutiveBranchEmployeesByOccupationalSeries[[#This Row],[Female Employees]]/ExecutiveBranchEmployeesByOccupationalSeries[[#This Row],[Total Empl]]</f>
        <v>0.26327599102468213</v>
      </c>
      <c r="G238" s="15">
        <f>((ExecutiveBranchEmployeesByOccupationalSeries[[#This Row],[Male Employees]]*ExecutiveBranchEmployeesByOccupationalSeries[[#This Row],[Male
Average Salary]])+(E238*ExecutiveBranchEmployeesByOccupationalSeries[[#This Row],[Female
Average Salary]]))/ExecutiveBranchEmployeesByOccupationalSeries[[#This Row],[Total Empl]]</f>
        <v>102001.99027673897</v>
      </c>
      <c r="H238" s="15">
        <v>102229.263959391</v>
      </c>
      <c r="I238" s="15">
        <v>101366.011363636</v>
      </c>
      <c r="J238" s="11">
        <f>ROUND(ExecutiveBranchEmployeesByOccupationalSeries[[#This Row],[Female
Average Salary]]/ExecutiveBranchEmployeesByOccupationalSeries[[#This Row],[Male
Average Salary]],3)</f>
        <v>0.99199999999999999</v>
      </c>
      <c r="K238" s="16">
        <f>ROUND(ExecutiveBranchEmployeesByOccupationalSeries[[#This Row],[% 
of Total Pop]]*ExecutiveBranchEmployeesByOccupationalSeries[[#This Row],[Female/ Male Salary %]],7)</f>
        <v>6.778E-4</v>
      </c>
    </row>
    <row r="239" spans="1:11" ht="15.6" x14ac:dyDescent="0.3">
      <c r="A239" s="6" t="s">
        <v>241</v>
      </c>
      <c r="B239" s="9">
        <f>ExecutiveBranchEmployeesByOccupationalSeries[[#This Row],[Male Employees]]+ExecutiveBranchEmployeesByOccupationalSeries[[#This Row],[Female Employees]]</f>
        <v>106</v>
      </c>
      <c r="C239" s="13">
        <f>ExecutiveBranchEmployeesByOccupationalSeries[[#This Row],[Total Empl]]/$B$475</f>
        <v>5.4167305432060914E-5</v>
      </c>
      <c r="D239" s="9">
        <v>36</v>
      </c>
      <c r="E239" s="9">
        <v>70</v>
      </c>
      <c r="F239" s="11">
        <f>ExecutiveBranchEmployeesByOccupationalSeries[[#This Row],[Female Employees]]/ExecutiveBranchEmployeesByOccupationalSeries[[#This Row],[Total Empl]]</f>
        <v>0.660377358490566</v>
      </c>
      <c r="G239" s="15">
        <f>((ExecutiveBranchEmployeesByOccupationalSeries[[#This Row],[Male Employees]]*ExecutiveBranchEmployeesByOccupationalSeries[[#This Row],[Male
Average Salary]])+(E239*ExecutiveBranchEmployeesByOccupationalSeries[[#This Row],[Female
Average Salary]]))/ExecutiveBranchEmployeesByOccupationalSeries[[#This Row],[Total Empl]]</f>
        <v>38425.64150943383</v>
      </c>
      <c r="H239" s="15">
        <v>38675.055555555999</v>
      </c>
      <c r="I239" s="15">
        <v>38297.371428571001</v>
      </c>
      <c r="J239" s="11">
        <f>ROUND(ExecutiveBranchEmployeesByOccupationalSeries[[#This Row],[Female
Average Salary]]/ExecutiveBranchEmployeesByOccupationalSeries[[#This Row],[Male
Average Salary]],3)</f>
        <v>0.99</v>
      </c>
      <c r="K239" s="16">
        <f>ROUND(ExecutiveBranchEmployeesByOccupationalSeries[[#This Row],[% 
of Total Pop]]*ExecutiveBranchEmployeesByOccupationalSeries[[#This Row],[Female/ Male Salary %]],7)</f>
        <v>5.3600000000000002E-5</v>
      </c>
    </row>
    <row r="240" spans="1:11" ht="15.6" x14ac:dyDescent="0.3">
      <c r="A240" s="6" t="s">
        <v>242</v>
      </c>
      <c r="B240" s="9">
        <f>ExecutiveBranchEmployeesByOccupationalSeries[[#This Row],[Male Employees]]+ExecutiveBranchEmployeesByOccupationalSeries[[#This Row],[Female Employees]]</f>
        <v>404</v>
      </c>
      <c r="C240" s="13">
        <f>ExecutiveBranchEmployeesByOccupationalSeries[[#This Row],[Total Empl]]/$B$475</f>
        <v>2.0644897542030762E-4</v>
      </c>
      <c r="D240" s="9">
        <v>262</v>
      </c>
      <c r="E240" s="9">
        <v>142</v>
      </c>
      <c r="F240" s="11">
        <f>ExecutiveBranchEmployeesByOccupationalSeries[[#This Row],[Female Employees]]/ExecutiveBranchEmployeesByOccupationalSeries[[#This Row],[Total Empl]]</f>
        <v>0.35148514851485146</v>
      </c>
      <c r="G240" s="15">
        <f>((ExecutiveBranchEmployeesByOccupationalSeries[[#This Row],[Male Employees]]*ExecutiveBranchEmployeesByOccupationalSeries[[#This Row],[Male
Average Salary]])+(E240*ExecutiveBranchEmployeesByOccupationalSeries[[#This Row],[Female
Average Salary]]))/ExecutiveBranchEmployeesByOccupationalSeries[[#This Row],[Total Empl]]</f>
        <v>174531.83663366365</v>
      </c>
      <c r="H240" s="15">
        <v>174858.30152671799</v>
      </c>
      <c r="I240" s="15">
        <v>173929.48591549299</v>
      </c>
      <c r="J240" s="11">
        <f>ROUND(ExecutiveBranchEmployeesByOccupationalSeries[[#This Row],[Female
Average Salary]]/ExecutiveBranchEmployeesByOccupationalSeries[[#This Row],[Male
Average Salary]],3)</f>
        <v>0.995</v>
      </c>
      <c r="K240" s="16">
        <f>ROUND(ExecutiveBranchEmployeesByOccupationalSeries[[#This Row],[% 
of Total Pop]]*ExecutiveBranchEmployeesByOccupationalSeries[[#This Row],[Female/ Male Salary %]],7)</f>
        <v>2.0540000000000001E-4</v>
      </c>
    </row>
    <row r="241" spans="1:11" ht="15.6" x14ac:dyDescent="0.3">
      <c r="A241" s="6" t="s">
        <v>243</v>
      </c>
      <c r="B241" s="9">
        <f>ExecutiveBranchEmployeesByOccupationalSeries[[#This Row],[Male Employees]]+ExecutiveBranchEmployeesByOccupationalSeries[[#This Row],[Female Employees]]</f>
        <v>447</v>
      </c>
      <c r="C241" s="13">
        <f>ExecutiveBranchEmployeesByOccupationalSeries[[#This Row],[Total Empl]]/$B$475</f>
        <v>2.2842250498237006E-4</v>
      </c>
      <c r="D241" s="9">
        <v>309</v>
      </c>
      <c r="E241" s="9">
        <v>138</v>
      </c>
      <c r="F241" s="11">
        <f>ExecutiveBranchEmployeesByOccupationalSeries[[#This Row],[Female Employees]]/ExecutiveBranchEmployeesByOccupationalSeries[[#This Row],[Total Empl]]</f>
        <v>0.3087248322147651</v>
      </c>
      <c r="G241" s="15">
        <f>((ExecutiveBranchEmployeesByOccupationalSeries[[#This Row],[Male Employees]]*ExecutiveBranchEmployeesByOccupationalSeries[[#This Row],[Male
Average Salary]])+(E241*ExecutiveBranchEmployeesByOccupationalSeries[[#This Row],[Female
Average Salary]]))/ExecutiveBranchEmployeesByOccupationalSeries[[#This Row],[Total Empl]]</f>
        <v>176938.40492170042</v>
      </c>
      <c r="H241" s="15">
        <v>176518.78964401301</v>
      </c>
      <c r="I241" s="15">
        <v>177877.97826087</v>
      </c>
      <c r="J241" s="11">
        <f>ROUND(ExecutiveBranchEmployeesByOccupationalSeries[[#This Row],[Female
Average Salary]]/ExecutiveBranchEmployeesByOccupationalSeries[[#This Row],[Male
Average Salary]],3)</f>
        <v>1.008</v>
      </c>
      <c r="K241" s="16">
        <f>ROUND(ExecutiveBranchEmployeesByOccupationalSeries[[#This Row],[% 
of Total Pop]]*ExecutiveBranchEmployeesByOccupationalSeries[[#This Row],[Female/ Male Salary %]],7)</f>
        <v>2.3020000000000001E-4</v>
      </c>
    </row>
    <row r="242" spans="1:11" ht="15.6" x14ac:dyDescent="0.3">
      <c r="A242" s="6" t="s">
        <v>244</v>
      </c>
      <c r="B242" s="9">
        <f>ExecutiveBranchEmployeesByOccupationalSeries[[#This Row],[Male Employees]]+ExecutiveBranchEmployeesByOccupationalSeries[[#This Row],[Female Employees]]</f>
        <v>8238</v>
      </c>
      <c r="C242" s="13">
        <f>ExecutiveBranchEmployeesByOccupationalSeries[[#This Row],[Total Empl]]/$B$475</f>
        <v>4.2097194542388468E-3</v>
      </c>
      <c r="D242" s="9">
        <v>6031</v>
      </c>
      <c r="E242" s="9">
        <v>2207</v>
      </c>
      <c r="F242" s="11">
        <f>ExecutiveBranchEmployeesByOccupationalSeries[[#This Row],[Female Employees]]/ExecutiveBranchEmployeesByOccupationalSeries[[#This Row],[Total Empl]]</f>
        <v>0.26790483126972564</v>
      </c>
      <c r="G242" s="15">
        <f>((ExecutiveBranchEmployeesByOccupationalSeries[[#This Row],[Male Employees]]*ExecutiveBranchEmployeesByOccupationalSeries[[#This Row],[Male
Average Salary]])+(E242*ExecutiveBranchEmployeesByOccupationalSeries[[#This Row],[Female
Average Salary]]))/ExecutiveBranchEmployeesByOccupationalSeries[[#This Row],[Total Empl]]</f>
        <v>135794.00376304955</v>
      </c>
      <c r="H242" s="15">
        <v>136926.09451169</v>
      </c>
      <c r="I242" s="15">
        <v>132700.37471681001</v>
      </c>
      <c r="J242" s="11">
        <f>ROUND(ExecutiveBranchEmployeesByOccupationalSeries[[#This Row],[Female
Average Salary]]/ExecutiveBranchEmployeesByOccupationalSeries[[#This Row],[Male
Average Salary]],3)</f>
        <v>0.96899999999999997</v>
      </c>
      <c r="K242" s="16">
        <f>ROUND(ExecutiveBranchEmployeesByOccupationalSeries[[#This Row],[% 
of Total Pop]]*ExecutiveBranchEmployeesByOccupationalSeries[[#This Row],[Female/ Male Salary %]],7)</f>
        <v>4.0791999999999998E-3</v>
      </c>
    </row>
    <row r="243" spans="1:11" ht="15.6" x14ac:dyDescent="0.3">
      <c r="A243" s="6" t="s">
        <v>245</v>
      </c>
      <c r="B243" s="9">
        <f>ExecutiveBranchEmployeesByOccupationalSeries[[#This Row],[Male Employees]]+ExecutiveBranchEmployeesByOccupationalSeries[[#This Row],[Female Employees]]</f>
        <v>287</v>
      </c>
      <c r="C243" s="13">
        <f>ExecutiveBranchEmployeesByOccupationalSeries[[#This Row],[Total Empl]]/$B$475</f>
        <v>1.4666053451888191E-4</v>
      </c>
      <c r="D243" s="9">
        <v>108</v>
      </c>
      <c r="E243" s="9">
        <v>179</v>
      </c>
      <c r="F243" s="11">
        <f>ExecutiveBranchEmployeesByOccupationalSeries[[#This Row],[Female Employees]]/ExecutiveBranchEmployeesByOccupationalSeries[[#This Row],[Total Empl]]</f>
        <v>0.62369337979094075</v>
      </c>
      <c r="G243" s="15">
        <f>((ExecutiveBranchEmployeesByOccupationalSeries[[#This Row],[Male Employees]]*ExecutiveBranchEmployeesByOccupationalSeries[[#This Row],[Male
Average Salary]])+(E243*ExecutiveBranchEmployeesByOccupationalSeries[[#This Row],[Female
Average Salary]]))/ExecutiveBranchEmployeesByOccupationalSeries[[#This Row],[Total Empl]]</f>
        <v>108736.44599303177</v>
      </c>
      <c r="H243" s="15">
        <v>109572.59259259301</v>
      </c>
      <c r="I243" s="15">
        <v>108231.95530726299</v>
      </c>
      <c r="J243" s="11">
        <f>ROUND(ExecutiveBranchEmployeesByOccupationalSeries[[#This Row],[Female
Average Salary]]/ExecutiveBranchEmployeesByOccupationalSeries[[#This Row],[Male
Average Salary]],3)</f>
        <v>0.98799999999999999</v>
      </c>
      <c r="K243" s="16">
        <f>ROUND(ExecutiveBranchEmployeesByOccupationalSeries[[#This Row],[% 
of Total Pop]]*ExecutiveBranchEmployeesByOccupationalSeries[[#This Row],[Female/ Male Salary %]],7)</f>
        <v>1.449E-4</v>
      </c>
    </row>
    <row r="244" spans="1:11" ht="15.6" x14ac:dyDescent="0.3">
      <c r="A244" s="6" t="s">
        <v>246</v>
      </c>
      <c r="B244" s="9">
        <f>ExecutiveBranchEmployeesByOccupationalSeries[[#This Row],[Male Employees]]+ExecutiveBranchEmployeesByOccupationalSeries[[#This Row],[Female Employees]]</f>
        <v>8384</v>
      </c>
      <c r="C244" s="13">
        <f>ExecutiveBranchEmployeesByOccupationalSeries[[#This Row],[Total Empl]]/$B$475</f>
        <v>4.2843272522867801E-3</v>
      </c>
      <c r="D244" s="9">
        <v>5054</v>
      </c>
      <c r="E244" s="9">
        <v>3330</v>
      </c>
      <c r="F244" s="11">
        <f>ExecutiveBranchEmployeesByOccupationalSeries[[#This Row],[Female Employees]]/ExecutiveBranchEmployeesByOccupationalSeries[[#This Row],[Total Empl]]</f>
        <v>0.39718511450381677</v>
      </c>
      <c r="G244" s="15">
        <f>((ExecutiveBranchEmployeesByOccupationalSeries[[#This Row],[Male Employees]]*ExecutiveBranchEmployeesByOccupationalSeries[[#This Row],[Male
Average Salary]])+(E244*ExecutiveBranchEmployeesByOccupationalSeries[[#This Row],[Female
Average Salary]]))/ExecutiveBranchEmployeesByOccupationalSeries[[#This Row],[Total Empl]]</f>
        <v>126051.82970522023</v>
      </c>
      <c r="H244" s="15">
        <v>129722.248565209</v>
      </c>
      <c r="I244" s="15">
        <v>120481.16996997</v>
      </c>
      <c r="J244" s="11">
        <f>ROUND(ExecutiveBranchEmployeesByOccupationalSeries[[#This Row],[Female
Average Salary]]/ExecutiveBranchEmployeesByOccupationalSeries[[#This Row],[Male
Average Salary]],3)</f>
        <v>0.92900000000000005</v>
      </c>
      <c r="K244" s="16">
        <f>ROUND(ExecutiveBranchEmployeesByOccupationalSeries[[#This Row],[% 
of Total Pop]]*ExecutiveBranchEmployeesByOccupationalSeries[[#This Row],[Female/ Male Salary %]],7)</f>
        <v>3.9801000000000003E-3</v>
      </c>
    </row>
    <row r="245" spans="1:11" ht="15.6" x14ac:dyDescent="0.3">
      <c r="A245" s="6" t="s">
        <v>247</v>
      </c>
      <c r="B245" s="9">
        <f>ExecutiveBranchEmployeesByOccupationalSeries[[#This Row],[Male Employees]]+ExecutiveBranchEmployeesByOccupationalSeries[[#This Row],[Female Employees]]</f>
        <v>873</v>
      </c>
      <c r="C245" s="13">
        <f>ExecutiveBranchEmployeesByOccupationalSeries[[#This Row],[Total Empl]]/$B$475</f>
        <v>4.4611375134140732E-4</v>
      </c>
      <c r="D245" s="9">
        <v>638</v>
      </c>
      <c r="E245" s="9">
        <v>235</v>
      </c>
      <c r="F245" s="11">
        <f>ExecutiveBranchEmployeesByOccupationalSeries[[#This Row],[Female Employees]]/ExecutiveBranchEmployeesByOccupationalSeries[[#This Row],[Total Empl]]</f>
        <v>0.26918671248568155</v>
      </c>
      <c r="G245" s="15">
        <f>((ExecutiveBranchEmployeesByOccupationalSeries[[#This Row],[Male Employees]]*ExecutiveBranchEmployeesByOccupationalSeries[[#This Row],[Male
Average Salary]])+(E245*ExecutiveBranchEmployeesByOccupationalSeries[[#This Row],[Female
Average Salary]]))/ExecutiveBranchEmployeesByOccupationalSeries[[#This Row],[Total Empl]]</f>
        <v>114981.85337915247</v>
      </c>
      <c r="H245" s="15">
        <v>117426.22257053301</v>
      </c>
      <c r="I245" s="15">
        <v>108345.65106383</v>
      </c>
      <c r="J245" s="11">
        <f>ROUND(ExecutiveBranchEmployeesByOccupationalSeries[[#This Row],[Female
Average Salary]]/ExecutiveBranchEmployeesByOccupationalSeries[[#This Row],[Male
Average Salary]],3)</f>
        <v>0.92300000000000004</v>
      </c>
      <c r="K245" s="16">
        <f>ROUND(ExecutiveBranchEmployeesByOccupationalSeries[[#This Row],[% 
of Total Pop]]*ExecutiveBranchEmployeesByOccupationalSeries[[#This Row],[Female/ Male Salary %]],7)</f>
        <v>4.1179999999999998E-4</v>
      </c>
    </row>
    <row r="246" spans="1:11" ht="15.6" x14ac:dyDescent="0.3">
      <c r="A246" s="6" t="s">
        <v>248</v>
      </c>
      <c r="B246" s="9">
        <f>ExecutiveBranchEmployeesByOccupationalSeries[[#This Row],[Male Employees]]+ExecutiveBranchEmployeesByOccupationalSeries[[#This Row],[Female Employees]]</f>
        <v>2099</v>
      </c>
      <c r="C246" s="13">
        <f>ExecutiveBranchEmployeesByOccupationalSeries[[#This Row],[Total Empl]]/$B$475</f>
        <v>1.0726148500178855E-3</v>
      </c>
      <c r="D246" s="9">
        <v>1800</v>
      </c>
      <c r="E246" s="9">
        <v>299</v>
      </c>
      <c r="F246" s="11">
        <f>ExecutiveBranchEmployeesByOccupationalSeries[[#This Row],[Female Employees]]/ExecutiveBranchEmployeesByOccupationalSeries[[#This Row],[Total Empl]]</f>
        <v>0.14244878513577894</v>
      </c>
      <c r="G246" s="15">
        <f>((ExecutiveBranchEmployeesByOccupationalSeries[[#This Row],[Male Employees]]*ExecutiveBranchEmployeesByOccupationalSeries[[#This Row],[Male
Average Salary]])+(E246*ExecutiveBranchEmployeesByOccupationalSeries[[#This Row],[Female
Average Salary]]))/ExecutiveBranchEmployeesByOccupationalSeries[[#This Row],[Total Empl]]</f>
        <v>138323.41638875657</v>
      </c>
      <c r="H246" s="15">
        <v>139733.61499999999</v>
      </c>
      <c r="I246" s="15">
        <v>129833.92642140501</v>
      </c>
      <c r="J246" s="11">
        <f>ROUND(ExecutiveBranchEmployeesByOccupationalSeries[[#This Row],[Female
Average Salary]]/ExecutiveBranchEmployeesByOccupationalSeries[[#This Row],[Male
Average Salary]],3)</f>
        <v>0.92900000000000005</v>
      </c>
      <c r="K246" s="16">
        <f>ROUND(ExecutiveBranchEmployeesByOccupationalSeries[[#This Row],[% 
of Total Pop]]*ExecutiveBranchEmployeesByOccupationalSeries[[#This Row],[Female/ Male Salary %]],7)</f>
        <v>9.9649999999999999E-4</v>
      </c>
    </row>
    <row r="247" spans="1:11" ht="15.6" x14ac:dyDescent="0.3">
      <c r="A247" s="6" t="s">
        <v>249</v>
      </c>
      <c r="B247" s="9">
        <f>ExecutiveBranchEmployeesByOccupationalSeries[[#This Row],[Male Employees]]+ExecutiveBranchEmployeesByOccupationalSeries[[#This Row],[Female Employees]]</f>
        <v>1767</v>
      </c>
      <c r="C247" s="13">
        <f>ExecutiveBranchEmployeesByOccupationalSeries[[#This Row],[Total Empl]]/$B$475</f>
        <v>9.029587613061475E-4</v>
      </c>
      <c r="D247" s="9">
        <v>1243</v>
      </c>
      <c r="E247" s="9">
        <v>524</v>
      </c>
      <c r="F247" s="11">
        <f>ExecutiveBranchEmployeesByOccupationalSeries[[#This Row],[Female Employees]]/ExecutiveBranchEmployeesByOccupationalSeries[[#This Row],[Total Empl]]</f>
        <v>0.29654782116581779</v>
      </c>
      <c r="G247" s="15">
        <f>((ExecutiveBranchEmployeesByOccupationalSeries[[#This Row],[Male Employees]]*ExecutiveBranchEmployeesByOccupationalSeries[[#This Row],[Male
Average Salary]])+(E247*ExecutiveBranchEmployeesByOccupationalSeries[[#This Row],[Female
Average Salary]]))/ExecutiveBranchEmployeesByOccupationalSeries[[#This Row],[Total Empl]]</f>
        <v>75137.24139751753</v>
      </c>
      <c r="H247" s="15">
        <v>78218.516908213001</v>
      </c>
      <c r="I247" s="15">
        <v>67828.03250478</v>
      </c>
      <c r="J247" s="11">
        <f>ROUND(ExecutiveBranchEmployeesByOccupationalSeries[[#This Row],[Female
Average Salary]]/ExecutiveBranchEmployeesByOccupationalSeries[[#This Row],[Male
Average Salary]],3)</f>
        <v>0.86699999999999999</v>
      </c>
      <c r="K247" s="16">
        <f>ROUND(ExecutiveBranchEmployeesByOccupationalSeries[[#This Row],[% 
of Total Pop]]*ExecutiveBranchEmployeesByOccupationalSeries[[#This Row],[Female/ Male Salary %]],7)</f>
        <v>7.829E-4</v>
      </c>
    </row>
    <row r="248" spans="1:11" ht="15.6" x14ac:dyDescent="0.3">
      <c r="A248" s="6" t="s">
        <v>250</v>
      </c>
      <c r="B248" s="9">
        <f>ExecutiveBranchEmployeesByOccupationalSeries[[#This Row],[Male Employees]]+ExecutiveBranchEmployeesByOccupationalSeries[[#This Row],[Female Employees]]</f>
        <v>382</v>
      </c>
      <c r="C248" s="13">
        <f>ExecutiveBranchEmployeesByOccupationalSeries[[#This Row],[Total Empl]]/$B$475</f>
        <v>1.9520670448157801E-4</v>
      </c>
      <c r="D248" s="9">
        <v>262</v>
      </c>
      <c r="E248" s="9">
        <v>120</v>
      </c>
      <c r="F248" s="11">
        <f>ExecutiveBranchEmployeesByOccupationalSeries[[#This Row],[Female Employees]]/ExecutiveBranchEmployeesByOccupationalSeries[[#This Row],[Total Empl]]</f>
        <v>0.31413612565445026</v>
      </c>
      <c r="G248" s="15">
        <f>((ExecutiveBranchEmployeesByOccupationalSeries[[#This Row],[Male Employees]]*ExecutiveBranchEmployeesByOccupationalSeries[[#This Row],[Male
Average Salary]])+(E248*ExecutiveBranchEmployeesByOccupationalSeries[[#This Row],[Female
Average Salary]]))/ExecutiveBranchEmployeesByOccupationalSeries[[#This Row],[Total Empl]]</f>
        <v>128908.94240837697</v>
      </c>
      <c r="H248" s="15">
        <v>131258.45801526701</v>
      </c>
      <c r="I248" s="15">
        <v>123779.16666666701</v>
      </c>
      <c r="J248" s="11">
        <f>ROUND(ExecutiveBranchEmployeesByOccupationalSeries[[#This Row],[Female
Average Salary]]/ExecutiveBranchEmployeesByOccupationalSeries[[#This Row],[Male
Average Salary]],3)</f>
        <v>0.94299999999999995</v>
      </c>
      <c r="K248" s="16">
        <f>ROUND(ExecutiveBranchEmployeesByOccupationalSeries[[#This Row],[% 
of Total Pop]]*ExecutiveBranchEmployeesByOccupationalSeries[[#This Row],[Female/ Male Salary %]],7)</f>
        <v>1.841E-4</v>
      </c>
    </row>
    <row r="249" spans="1:11" ht="15.6" x14ac:dyDescent="0.3">
      <c r="A249" s="6" t="s">
        <v>251</v>
      </c>
      <c r="B249" s="9">
        <f>ExecutiveBranchEmployeesByOccupationalSeries[[#This Row],[Male Employees]]+ExecutiveBranchEmployeesByOccupationalSeries[[#This Row],[Female Employees]]</f>
        <v>1789</v>
      </c>
      <c r="C249" s="13">
        <f>ExecutiveBranchEmployeesByOccupationalSeries[[#This Row],[Total Empl]]/$B$475</f>
        <v>9.1420103224487714E-4</v>
      </c>
      <c r="D249" s="9">
        <v>1233</v>
      </c>
      <c r="E249" s="9">
        <v>556</v>
      </c>
      <c r="F249" s="11">
        <f>ExecutiveBranchEmployeesByOccupationalSeries[[#This Row],[Female Employees]]/ExecutiveBranchEmployeesByOccupationalSeries[[#This Row],[Total Empl]]</f>
        <v>0.31078814980435998</v>
      </c>
      <c r="G249" s="15">
        <f>((ExecutiveBranchEmployeesByOccupationalSeries[[#This Row],[Male Employees]]*ExecutiveBranchEmployeesByOccupationalSeries[[#This Row],[Male
Average Salary]])+(E249*ExecutiveBranchEmployeesByOccupationalSeries[[#This Row],[Female
Average Salary]]))/ExecutiveBranchEmployeesByOccupationalSeries[[#This Row],[Total Empl]]</f>
        <v>104379.85410844037</v>
      </c>
      <c r="H249" s="15">
        <v>107025.710462287</v>
      </c>
      <c r="I249" s="15">
        <v>98512.334532374007</v>
      </c>
      <c r="J249" s="11">
        <f>ROUND(ExecutiveBranchEmployeesByOccupationalSeries[[#This Row],[Female
Average Salary]]/ExecutiveBranchEmployeesByOccupationalSeries[[#This Row],[Male
Average Salary]],3)</f>
        <v>0.92</v>
      </c>
      <c r="K249" s="16">
        <f>ROUND(ExecutiveBranchEmployeesByOccupationalSeries[[#This Row],[% 
of Total Pop]]*ExecutiveBranchEmployeesByOccupationalSeries[[#This Row],[Female/ Male Salary %]],7)</f>
        <v>8.4110000000000001E-4</v>
      </c>
    </row>
    <row r="250" spans="1:11" ht="15.6" x14ac:dyDescent="0.3">
      <c r="A250" s="6" t="s">
        <v>252</v>
      </c>
      <c r="B250" s="9">
        <f>ExecutiveBranchEmployeesByOccupationalSeries[[#This Row],[Male Employees]]+ExecutiveBranchEmployeesByOccupationalSeries[[#This Row],[Female Employees]]</f>
        <v>1350</v>
      </c>
      <c r="C250" s="13">
        <f>ExecutiveBranchEmployeesByOccupationalSeries[[#This Row],[Total Empl]]/$B$475</f>
        <v>6.8986662578568144E-4</v>
      </c>
      <c r="D250" s="9">
        <v>1085</v>
      </c>
      <c r="E250" s="9">
        <v>265</v>
      </c>
      <c r="F250" s="11">
        <f>ExecutiveBranchEmployeesByOccupationalSeries[[#This Row],[Female Employees]]/ExecutiveBranchEmployeesByOccupationalSeries[[#This Row],[Total Empl]]</f>
        <v>0.1962962962962963</v>
      </c>
      <c r="G250" s="15">
        <f>((ExecutiveBranchEmployeesByOccupationalSeries[[#This Row],[Male Employees]]*ExecutiveBranchEmployeesByOccupationalSeries[[#This Row],[Male
Average Salary]])+(E250*ExecutiveBranchEmployeesByOccupationalSeries[[#This Row],[Female
Average Salary]]))/ExecutiveBranchEmployeesByOccupationalSeries[[#This Row],[Total Empl]]</f>
        <v>66189.671111111369</v>
      </c>
      <c r="H250" s="15">
        <v>67701.947465438003</v>
      </c>
      <c r="I250" s="15">
        <v>59997.898113208001</v>
      </c>
      <c r="J250" s="11">
        <f>ROUND(ExecutiveBranchEmployeesByOccupationalSeries[[#This Row],[Female
Average Salary]]/ExecutiveBranchEmployeesByOccupationalSeries[[#This Row],[Male
Average Salary]],3)</f>
        <v>0.88600000000000001</v>
      </c>
      <c r="K250" s="16">
        <f>ROUND(ExecutiveBranchEmployeesByOccupationalSeries[[#This Row],[% 
of Total Pop]]*ExecutiveBranchEmployeesByOccupationalSeries[[#This Row],[Female/ Male Salary %]],7)</f>
        <v>6.112E-4</v>
      </c>
    </row>
    <row r="251" spans="1:11" ht="15.6" x14ac:dyDescent="0.3">
      <c r="A251" s="6" t="s">
        <v>253</v>
      </c>
      <c r="B251" s="9">
        <f>ExecutiveBranchEmployeesByOccupationalSeries[[#This Row],[Male Employees]]+ExecutiveBranchEmployeesByOccupationalSeries[[#This Row],[Female Employees]]</f>
        <v>4817</v>
      </c>
      <c r="C251" s="13">
        <f>ExecutiveBranchEmployeesByOccupationalSeries[[#This Row],[Total Empl]]/$B$475</f>
        <v>2.4615463232663909E-3</v>
      </c>
      <c r="D251" s="9">
        <v>2722</v>
      </c>
      <c r="E251" s="9">
        <v>2095</v>
      </c>
      <c r="F251" s="11">
        <f>ExecutiveBranchEmployeesByOccupationalSeries[[#This Row],[Female Employees]]/ExecutiveBranchEmployeesByOccupationalSeries[[#This Row],[Total Empl]]</f>
        <v>0.43491799875441145</v>
      </c>
      <c r="G251" s="15">
        <f>((ExecutiveBranchEmployeesByOccupationalSeries[[#This Row],[Male Employees]]*ExecutiveBranchEmployeesByOccupationalSeries[[#This Row],[Male
Average Salary]])+(E251*ExecutiveBranchEmployeesByOccupationalSeries[[#This Row],[Female
Average Salary]]))/ExecutiveBranchEmployeesByOccupationalSeries[[#This Row],[Total Empl]]</f>
        <v>123647.59414573376</v>
      </c>
      <c r="H251" s="15">
        <v>128059.325128582</v>
      </c>
      <c r="I251" s="15">
        <v>117915.502625298</v>
      </c>
      <c r="J251" s="11">
        <f>ROUND(ExecutiveBranchEmployeesByOccupationalSeries[[#This Row],[Female
Average Salary]]/ExecutiveBranchEmployeesByOccupationalSeries[[#This Row],[Male
Average Salary]],3)</f>
        <v>0.92100000000000004</v>
      </c>
      <c r="K251" s="16">
        <f>ROUND(ExecutiveBranchEmployeesByOccupationalSeries[[#This Row],[% 
of Total Pop]]*ExecutiveBranchEmployeesByOccupationalSeries[[#This Row],[Female/ Male Salary %]],7)</f>
        <v>2.2671000000000002E-3</v>
      </c>
    </row>
    <row r="252" spans="1:11" ht="15.6" x14ac:dyDescent="0.3">
      <c r="A252" s="6" t="s">
        <v>254</v>
      </c>
      <c r="B252" s="9">
        <f>ExecutiveBranchEmployeesByOccupationalSeries[[#This Row],[Male Employees]]+ExecutiveBranchEmployeesByOccupationalSeries[[#This Row],[Female Employees]]</f>
        <v>453</v>
      </c>
      <c r="C252" s="13">
        <f>ExecutiveBranchEmployeesByOccupationalSeries[[#This Row],[Total Empl]]/$B$475</f>
        <v>2.3148857887475089E-4</v>
      </c>
      <c r="D252" s="9">
        <v>319</v>
      </c>
      <c r="E252" s="9">
        <v>134</v>
      </c>
      <c r="F252" s="11">
        <f>ExecutiveBranchEmployeesByOccupationalSeries[[#This Row],[Female Employees]]/ExecutiveBranchEmployeesByOccupationalSeries[[#This Row],[Total Empl]]</f>
        <v>0.2958057395143488</v>
      </c>
      <c r="G252" s="15">
        <f>((ExecutiveBranchEmployeesByOccupationalSeries[[#This Row],[Male Employees]]*ExecutiveBranchEmployeesByOccupationalSeries[[#This Row],[Male
Average Salary]])+(E252*ExecutiveBranchEmployeesByOccupationalSeries[[#This Row],[Female
Average Salary]]))/ExecutiveBranchEmployeesByOccupationalSeries[[#This Row],[Total Empl]]</f>
        <v>153647.47902869771</v>
      </c>
      <c r="H252" s="15">
        <v>155981.746081505</v>
      </c>
      <c r="I252" s="15">
        <v>148090.52985074601</v>
      </c>
      <c r="J252" s="11">
        <f>ROUND(ExecutiveBranchEmployeesByOccupationalSeries[[#This Row],[Female
Average Salary]]/ExecutiveBranchEmployeesByOccupationalSeries[[#This Row],[Male
Average Salary]],3)</f>
        <v>0.94899999999999995</v>
      </c>
      <c r="K252" s="16">
        <f>ROUND(ExecutiveBranchEmployeesByOccupationalSeries[[#This Row],[% 
of Total Pop]]*ExecutiveBranchEmployeesByOccupationalSeries[[#This Row],[Female/ Male Salary %]],7)</f>
        <v>2.197E-4</v>
      </c>
    </row>
    <row r="253" spans="1:11" ht="15.6" x14ac:dyDescent="0.3">
      <c r="A253" s="6" t="s">
        <v>255</v>
      </c>
      <c r="B253" s="9">
        <f>ExecutiveBranchEmployeesByOccupationalSeries[[#This Row],[Male Employees]]+ExecutiveBranchEmployeesByOccupationalSeries[[#This Row],[Female Employees]]</f>
        <v>2834</v>
      </c>
      <c r="C253" s="13">
        <f>ExecutiveBranchEmployeesByOccupationalSeries[[#This Row],[Total Empl]]/$B$475</f>
        <v>1.4482089018345342E-3</v>
      </c>
      <c r="D253" s="9">
        <v>2276</v>
      </c>
      <c r="E253" s="9">
        <v>558</v>
      </c>
      <c r="F253" s="11">
        <f>ExecutiveBranchEmployeesByOccupationalSeries[[#This Row],[Female Employees]]/ExecutiveBranchEmployeesByOccupationalSeries[[#This Row],[Total Empl]]</f>
        <v>0.19689484827099507</v>
      </c>
      <c r="G253" s="15">
        <f>((ExecutiveBranchEmployeesByOccupationalSeries[[#This Row],[Male Employees]]*ExecutiveBranchEmployeesByOccupationalSeries[[#This Row],[Male
Average Salary]])+(E253*ExecutiveBranchEmployeesByOccupationalSeries[[#This Row],[Female
Average Salary]]))/ExecutiveBranchEmployeesByOccupationalSeries[[#This Row],[Total Empl]]</f>
        <v>109014.10056457287</v>
      </c>
      <c r="H253" s="15">
        <v>111958.91827768</v>
      </c>
      <c r="I253" s="15">
        <v>97002.621863798995</v>
      </c>
      <c r="J253" s="11">
        <f>ROUND(ExecutiveBranchEmployeesByOccupationalSeries[[#This Row],[Female
Average Salary]]/ExecutiveBranchEmployeesByOccupationalSeries[[#This Row],[Male
Average Salary]],3)</f>
        <v>0.86599999999999999</v>
      </c>
      <c r="K253" s="16">
        <f>ROUND(ExecutiveBranchEmployeesByOccupationalSeries[[#This Row],[% 
of Total Pop]]*ExecutiveBranchEmployeesByOccupationalSeries[[#This Row],[Female/ Male Salary %]],7)</f>
        <v>1.2541E-3</v>
      </c>
    </row>
    <row r="254" spans="1:11" ht="15.6" x14ac:dyDescent="0.3">
      <c r="A254" s="6" t="s">
        <v>256</v>
      </c>
      <c r="B254" s="9">
        <f>ExecutiveBranchEmployeesByOccupationalSeries[[#This Row],[Male Employees]]+ExecutiveBranchEmployeesByOccupationalSeries[[#This Row],[Female Employees]]</f>
        <v>424</v>
      </c>
      <c r="C254" s="13">
        <f>ExecutiveBranchEmployeesByOccupationalSeries[[#This Row],[Total Empl]]/$B$475</f>
        <v>2.1666922172824366E-4</v>
      </c>
      <c r="D254" s="9">
        <v>367</v>
      </c>
      <c r="E254" s="9">
        <v>57</v>
      </c>
      <c r="F254" s="11">
        <f>ExecutiveBranchEmployeesByOccupationalSeries[[#This Row],[Female Employees]]/ExecutiveBranchEmployeesByOccupationalSeries[[#This Row],[Total Empl]]</f>
        <v>0.13443396226415094</v>
      </c>
      <c r="G254" s="15">
        <f>((ExecutiveBranchEmployeesByOccupationalSeries[[#This Row],[Male Employees]]*ExecutiveBranchEmployeesByOccupationalSeries[[#This Row],[Male
Average Salary]])+(E254*ExecutiveBranchEmployeesByOccupationalSeries[[#This Row],[Female
Average Salary]]))/ExecutiveBranchEmployeesByOccupationalSeries[[#This Row],[Total Empl]]</f>
        <v>81099.268867924111</v>
      </c>
      <c r="H254" s="15">
        <v>80982.299727520003</v>
      </c>
      <c r="I254" s="15">
        <v>81852.385964911999</v>
      </c>
      <c r="J254" s="11">
        <f>ROUND(ExecutiveBranchEmployeesByOccupationalSeries[[#This Row],[Female
Average Salary]]/ExecutiveBranchEmployeesByOccupationalSeries[[#This Row],[Male
Average Salary]],3)</f>
        <v>1.0109999999999999</v>
      </c>
      <c r="K254" s="16">
        <f>ROUND(ExecutiveBranchEmployeesByOccupationalSeries[[#This Row],[% 
of Total Pop]]*ExecutiveBranchEmployeesByOccupationalSeries[[#This Row],[Female/ Male Salary %]],7)</f>
        <v>2.1910000000000001E-4</v>
      </c>
    </row>
    <row r="255" spans="1:11" ht="15.6" x14ac:dyDescent="0.3">
      <c r="A255" s="6" t="s">
        <v>257</v>
      </c>
      <c r="B255" s="9">
        <f>ExecutiveBranchEmployeesByOccupationalSeries[[#This Row],[Male Employees]]+ExecutiveBranchEmployeesByOccupationalSeries[[#This Row],[Female Employees]]</f>
        <v>1367</v>
      </c>
      <c r="C255" s="13">
        <f>ExecutiveBranchEmployeesByOccupationalSeries[[#This Row],[Total Empl]]/$B$475</f>
        <v>6.985538351474271E-4</v>
      </c>
      <c r="D255" s="9">
        <v>903</v>
      </c>
      <c r="E255" s="9">
        <v>464</v>
      </c>
      <c r="F255" s="11">
        <f>ExecutiveBranchEmployeesByOccupationalSeries[[#This Row],[Female Employees]]/ExecutiveBranchEmployeesByOccupationalSeries[[#This Row],[Total Empl]]</f>
        <v>0.33942940746159472</v>
      </c>
      <c r="G255" s="15">
        <f>((ExecutiveBranchEmployeesByOccupationalSeries[[#This Row],[Male Employees]]*ExecutiveBranchEmployeesByOccupationalSeries[[#This Row],[Male
Average Salary]])+(E255*ExecutiveBranchEmployeesByOccupationalSeries[[#This Row],[Female
Average Salary]]))/ExecutiveBranchEmployeesByOccupationalSeries[[#This Row],[Total Empl]]</f>
        <v>107507.15801024152</v>
      </c>
      <c r="H255" s="15">
        <v>110124.20044296799</v>
      </c>
      <c r="I255" s="15">
        <v>102414.077586207</v>
      </c>
      <c r="J255" s="11">
        <f>ROUND(ExecutiveBranchEmployeesByOccupationalSeries[[#This Row],[Female
Average Salary]]/ExecutiveBranchEmployeesByOccupationalSeries[[#This Row],[Male
Average Salary]],3)</f>
        <v>0.93</v>
      </c>
      <c r="K255" s="16">
        <f>ROUND(ExecutiveBranchEmployeesByOccupationalSeries[[#This Row],[% 
of Total Pop]]*ExecutiveBranchEmployeesByOccupationalSeries[[#This Row],[Female/ Male Salary %]],7)</f>
        <v>6.4970000000000002E-4</v>
      </c>
    </row>
    <row r="256" spans="1:11" ht="15.6" x14ac:dyDescent="0.3">
      <c r="A256" s="6" t="s">
        <v>258</v>
      </c>
      <c r="B256" s="9">
        <f>ExecutiveBranchEmployeesByOccupationalSeries[[#This Row],[Male Employees]]+ExecutiveBranchEmployeesByOccupationalSeries[[#This Row],[Female Employees]]</f>
        <v>464</v>
      </c>
      <c r="C256" s="13">
        <f>ExecutiveBranchEmployeesByOccupationalSeries[[#This Row],[Total Empl]]/$B$475</f>
        <v>2.371097143441157E-4</v>
      </c>
      <c r="D256" s="9">
        <v>290</v>
      </c>
      <c r="E256" s="9">
        <v>174</v>
      </c>
      <c r="F256" s="11">
        <f>ExecutiveBranchEmployeesByOccupationalSeries[[#This Row],[Female Employees]]/ExecutiveBranchEmployeesByOccupationalSeries[[#This Row],[Total Empl]]</f>
        <v>0.375</v>
      </c>
      <c r="G256" s="15">
        <f>((ExecutiveBranchEmployeesByOccupationalSeries[[#This Row],[Male Employees]]*ExecutiveBranchEmployeesByOccupationalSeries[[#This Row],[Male
Average Salary]])+(E256*ExecutiveBranchEmployeesByOccupationalSeries[[#This Row],[Female
Average Salary]]))/ExecutiveBranchEmployeesByOccupationalSeries[[#This Row],[Total Empl]]</f>
        <v>125256.55387931064</v>
      </c>
      <c r="H256" s="15">
        <v>130899.862068966</v>
      </c>
      <c r="I256" s="15">
        <v>115851.04022988499</v>
      </c>
      <c r="J256" s="11">
        <f>ROUND(ExecutiveBranchEmployeesByOccupationalSeries[[#This Row],[Female
Average Salary]]/ExecutiveBranchEmployeesByOccupationalSeries[[#This Row],[Male
Average Salary]],3)</f>
        <v>0.88500000000000001</v>
      </c>
      <c r="K256" s="16">
        <f>ROUND(ExecutiveBranchEmployeesByOccupationalSeries[[#This Row],[% 
of Total Pop]]*ExecutiveBranchEmployeesByOccupationalSeries[[#This Row],[Female/ Male Salary %]],7)</f>
        <v>2.098E-4</v>
      </c>
    </row>
    <row r="257" spans="1:11" ht="15.6" x14ac:dyDescent="0.3">
      <c r="A257" s="6" t="s">
        <v>259</v>
      </c>
      <c r="B257" s="9">
        <f>ExecutiveBranchEmployeesByOccupationalSeries[[#This Row],[Male Employees]]+ExecutiveBranchEmployeesByOccupationalSeries[[#This Row],[Female Employees]]</f>
        <v>488</v>
      </c>
      <c r="C257" s="13">
        <f>ExecutiveBranchEmployeesByOccupationalSeries[[#This Row],[Total Empl]]/$B$475</f>
        <v>2.4937400991363894E-4</v>
      </c>
      <c r="D257" s="9">
        <v>378</v>
      </c>
      <c r="E257" s="9">
        <v>110</v>
      </c>
      <c r="F257" s="11">
        <f>ExecutiveBranchEmployeesByOccupationalSeries[[#This Row],[Female Employees]]/ExecutiveBranchEmployeesByOccupationalSeries[[#This Row],[Total Empl]]</f>
        <v>0.22540983606557377</v>
      </c>
      <c r="G257" s="15">
        <f>((ExecutiveBranchEmployeesByOccupationalSeries[[#This Row],[Male Employees]]*ExecutiveBranchEmployeesByOccupationalSeries[[#This Row],[Male
Average Salary]])+(E257*ExecutiveBranchEmployeesByOccupationalSeries[[#This Row],[Female
Average Salary]]))/ExecutiveBranchEmployeesByOccupationalSeries[[#This Row],[Total Empl]]</f>
        <v>130286.19467213147</v>
      </c>
      <c r="H257" s="15">
        <v>130198.37566137601</v>
      </c>
      <c r="I257" s="15">
        <v>130587.97272727299</v>
      </c>
      <c r="J257" s="11">
        <f>ROUND(ExecutiveBranchEmployeesByOccupationalSeries[[#This Row],[Female
Average Salary]]/ExecutiveBranchEmployeesByOccupationalSeries[[#This Row],[Male
Average Salary]],3)</f>
        <v>1.0029999999999999</v>
      </c>
      <c r="K257" s="16">
        <f>ROUND(ExecutiveBranchEmployeesByOccupationalSeries[[#This Row],[% 
of Total Pop]]*ExecutiveBranchEmployeesByOccupationalSeries[[#This Row],[Female/ Male Salary %]],7)</f>
        <v>2.5010000000000001E-4</v>
      </c>
    </row>
    <row r="258" spans="1:11" ht="15.6" x14ac:dyDescent="0.3">
      <c r="A258" s="6" t="s">
        <v>260</v>
      </c>
      <c r="B258" s="9">
        <f>ExecutiveBranchEmployeesByOccupationalSeries[[#This Row],[Male Employees]]+ExecutiveBranchEmployeesByOccupationalSeries[[#This Row],[Female Employees]]</f>
        <v>581</v>
      </c>
      <c r="C258" s="13">
        <f>ExecutiveBranchEmployeesByOccupationalSeries[[#This Row],[Total Empl]]/$B$475</f>
        <v>2.9689815524554144E-4</v>
      </c>
      <c r="D258" s="9">
        <v>382</v>
      </c>
      <c r="E258" s="9">
        <v>199</v>
      </c>
      <c r="F258" s="11">
        <f>ExecutiveBranchEmployeesByOccupationalSeries[[#This Row],[Female Employees]]/ExecutiveBranchEmployeesByOccupationalSeries[[#This Row],[Total Empl]]</f>
        <v>0.34251290877796903</v>
      </c>
      <c r="G258" s="15">
        <f>((ExecutiveBranchEmployeesByOccupationalSeries[[#This Row],[Male Employees]]*ExecutiveBranchEmployeesByOccupationalSeries[[#This Row],[Male
Average Salary]])+(E258*ExecutiveBranchEmployeesByOccupationalSeries[[#This Row],[Female
Average Salary]]))/ExecutiveBranchEmployeesByOccupationalSeries[[#This Row],[Total Empl]]</f>
        <v>102264.77796901876</v>
      </c>
      <c r="H258" s="15">
        <v>105221.691099476</v>
      </c>
      <c r="I258" s="15">
        <v>96588.693467336998</v>
      </c>
      <c r="J258" s="11">
        <f>ROUND(ExecutiveBranchEmployeesByOccupationalSeries[[#This Row],[Female
Average Salary]]/ExecutiveBranchEmployeesByOccupationalSeries[[#This Row],[Male
Average Salary]],3)</f>
        <v>0.91800000000000004</v>
      </c>
      <c r="K258" s="16">
        <f>ROUND(ExecutiveBranchEmployeesByOccupationalSeries[[#This Row],[% 
of Total Pop]]*ExecutiveBranchEmployeesByOccupationalSeries[[#This Row],[Female/ Male Salary %]],7)</f>
        <v>2.7260000000000001E-4</v>
      </c>
    </row>
    <row r="259" spans="1:11" ht="15.6" x14ac:dyDescent="0.3">
      <c r="A259" s="6" t="s">
        <v>261</v>
      </c>
      <c r="B259" s="9">
        <f>ExecutiveBranchEmployeesByOccupationalSeries[[#This Row],[Male Employees]]+ExecutiveBranchEmployeesByOccupationalSeries[[#This Row],[Female Employees]]</f>
        <v>252</v>
      </c>
      <c r="C259" s="13">
        <f>ExecutiveBranchEmployeesByOccupationalSeries[[#This Row],[Total Empl]]/$B$475</f>
        <v>1.2877510347999386E-4</v>
      </c>
      <c r="D259" s="9">
        <v>163</v>
      </c>
      <c r="E259" s="9">
        <v>89</v>
      </c>
      <c r="F259" s="11">
        <f>ExecutiveBranchEmployeesByOccupationalSeries[[#This Row],[Female Employees]]/ExecutiveBranchEmployeesByOccupationalSeries[[#This Row],[Total Empl]]</f>
        <v>0.3531746031746032</v>
      </c>
      <c r="G259" s="15">
        <f>((ExecutiveBranchEmployeesByOccupationalSeries[[#This Row],[Male Employees]]*ExecutiveBranchEmployeesByOccupationalSeries[[#This Row],[Male
Average Salary]])+(E259*ExecutiveBranchEmployeesByOccupationalSeries[[#This Row],[Female
Average Salary]]))/ExecutiveBranchEmployeesByOccupationalSeries[[#This Row],[Total Empl]]</f>
        <v>66912.023809523627</v>
      </c>
      <c r="H259" s="15">
        <v>68856.453987729998</v>
      </c>
      <c r="I259" s="15">
        <v>63350.876404494004</v>
      </c>
      <c r="J259" s="11">
        <f>ROUND(ExecutiveBranchEmployeesByOccupationalSeries[[#This Row],[Female
Average Salary]]/ExecutiveBranchEmployeesByOccupationalSeries[[#This Row],[Male
Average Salary]],3)</f>
        <v>0.92</v>
      </c>
      <c r="K259" s="16">
        <f>ROUND(ExecutiveBranchEmployeesByOccupationalSeries[[#This Row],[% 
of Total Pop]]*ExecutiveBranchEmployeesByOccupationalSeries[[#This Row],[Female/ Male Salary %]],7)</f>
        <v>1.1849999999999999E-4</v>
      </c>
    </row>
    <row r="260" spans="1:11" ht="15.6" x14ac:dyDescent="0.3">
      <c r="A260" s="6" t="s">
        <v>262</v>
      </c>
      <c r="B260" s="9">
        <f>ExecutiveBranchEmployeesByOccupationalSeries[[#This Row],[Male Employees]]+ExecutiveBranchEmployeesByOccupationalSeries[[#This Row],[Female Employees]]</f>
        <v>367</v>
      </c>
      <c r="C260" s="13">
        <f>ExecutiveBranchEmployeesByOccupationalSeries[[#This Row],[Total Empl]]/$B$475</f>
        <v>1.87541519750626E-4</v>
      </c>
      <c r="D260" s="9">
        <v>332</v>
      </c>
      <c r="E260" s="9">
        <v>35</v>
      </c>
      <c r="F260" s="11">
        <f>ExecutiveBranchEmployeesByOccupationalSeries[[#This Row],[Female Employees]]/ExecutiveBranchEmployeesByOccupationalSeries[[#This Row],[Total Empl]]</f>
        <v>9.5367847411444148E-2</v>
      </c>
      <c r="G260" s="15">
        <f>((ExecutiveBranchEmployeesByOccupationalSeries[[#This Row],[Male Employees]]*ExecutiveBranchEmployeesByOccupationalSeries[[#This Row],[Male
Average Salary]])+(E260*ExecutiveBranchEmployeesByOccupationalSeries[[#This Row],[Female
Average Salary]]))/ExecutiveBranchEmployeesByOccupationalSeries[[#This Row],[Total Empl]]</f>
        <v>92256.359673024286</v>
      </c>
      <c r="H260" s="15">
        <v>91977.144578313004</v>
      </c>
      <c r="I260" s="15">
        <v>94904.914285713996</v>
      </c>
      <c r="J260" s="11">
        <f>ROUND(ExecutiveBranchEmployeesByOccupationalSeries[[#This Row],[Female
Average Salary]]/ExecutiveBranchEmployeesByOccupationalSeries[[#This Row],[Male
Average Salary]],3)</f>
        <v>1.032</v>
      </c>
      <c r="K260" s="16">
        <f>ROUND(ExecutiveBranchEmployeesByOccupationalSeries[[#This Row],[% 
of Total Pop]]*ExecutiveBranchEmployeesByOccupationalSeries[[#This Row],[Female/ Male Salary %]],7)</f>
        <v>1.9349999999999999E-4</v>
      </c>
    </row>
    <row r="261" spans="1:11" ht="15.6" x14ac:dyDescent="0.3">
      <c r="A261" s="6" t="s">
        <v>263</v>
      </c>
      <c r="B261" s="9">
        <f>ExecutiveBranchEmployeesByOccupationalSeries[[#This Row],[Male Employees]]+ExecutiveBranchEmployeesByOccupationalSeries[[#This Row],[Female Employees]]</f>
        <v>112</v>
      </c>
      <c r="C261" s="13">
        <f>ExecutiveBranchEmployeesByOccupationalSeries[[#This Row],[Total Empl]]/$B$475</f>
        <v>5.7233379324441716E-5</v>
      </c>
      <c r="D261" s="9">
        <v>52</v>
      </c>
      <c r="E261" s="9">
        <v>60</v>
      </c>
      <c r="F261" s="11">
        <f>ExecutiveBranchEmployeesByOccupationalSeries[[#This Row],[Female Employees]]/ExecutiveBranchEmployeesByOccupationalSeries[[#This Row],[Total Empl]]</f>
        <v>0.5357142857142857</v>
      </c>
      <c r="G261" s="15">
        <f>((ExecutiveBranchEmployeesByOccupationalSeries[[#This Row],[Male Employees]]*ExecutiveBranchEmployeesByOccupationalSeries[[#This Row],[Male
Average Salary]])+(E261*ExecutiveBranchEmployeesByOccupationalSeries[[#This Row],[Female
Average Salary]]))/ExecutiveBranchEmployeesByOccupationalSeries[[#This Row],[Total Empl]]</f>
        <v>128989.22321428556</v>
      </c>
      <c r="H261" s="15">
        <v>134847.44230769199</v>
      </c>
      <c r="I261" s="15">
        <v>123912.1</v>
      </c>
      <c r="J261" s="11">
        <f>ROUND(ExecutiveBranchEmployeesByOccupationalSeries[[#This Row],[Female
Average Salary]]/ExecutiveBranchEmployeesByOccupationalSeries[[#This Row],[Male
Average Salary]],3)</f>
        <v>0.91900000000000004</v>
      </c>
      <c r="K261" s="16">
        <f>ROUND(ExecutiveBranchEmployeesByOccupationalSeries[[#This Row],[% 
of Total Pop]]*ExecutiveBranchEmployeesByOccupationalSeries[[#This Row],[Female/ Male Salary %]],7)</f>
        <v>5.2599999999999998E-5</v>
      </c>
    </row>
    <row r="262" spans="1:11" ht="15.6" x14ac:dyDescent="0.3">
      <c r="A262" s="6" t="s">
        <v>264</v>
      </c>
      <c r="B262" s="9">
        <f>ExecutiveBranchEmployeesByOccupationalSeries[[#This Row],[Male Employees]]+ExecutiveBranchEmployeesByOccupationalSeries[[#This Row],[Female Employees]]</f>
        <v>836</v>
      </c>
      <c r="C262" s="13">
        <f>ExecutiveBranchEmployeesByOccupationalSeries[[#This Row],[Total Empl]]/$B$475</f>
        <v>4.2720629567172567E-4</v>
      </c>
      <c r="D262" s="9">
        <v>231</v>
      </c>
      <c r="E262" s="9">
        <v>605</v>
      </c>
      <c r="F262" s="11">
        <f>ExecutiveBranchEmployeesByOccupationalSeries[[#This Row],[Female Employees]]/ExecutiveBranchEmployeesByOccupationalSeries[[#This Row],[Total Empl]]</f>
        <v>0.72368421052631582</v>
      </c>
      <c r="G262" s="15">
        <f>((ExecutiveBranchEmployeesByOccupationalSeries[[#This Row],[Male Employees]]*ExecutiveBranchEmployeesByOccupationalSeries[[#This Row],[Male
Average Salary]])+(E262*ExecutiveBranchEmployeesByOccupationalSeries[[#This Row],[Female
Average Salary]]))/ExecutiveBranchEmployeesByOccupationalSeries[[#This Row],[Total Empl]]</f>
        <v>104471.89832535837</v>
      </c>
      <c r="H262" s="15">
        <v>104571.50649350601</v>
      </c>
      <c r="I262" s="15">
        <v>104433.866115702</v>
      </c>
      <c r="J262" s="11">
        <f>ROUND(ExecutiveBranchEmployeesByOccupationalSeries[[#This Row],[Female
Average Salary]]/ExecutiveBranchEmployeesByOccupationalSeries[[#This Row],[Male
Average Salary]],3)</f>
        <v>0.999</v>
      </c>
      <c r="K262" s="16">
        <f>ROUND(ExecutiveBranchEmployeesByOccupationalSeries[[#This Row],[% 
of Total Pop]]*ExecutiveBranchEmployeesByOccupationalSeries[[#This Row],[Female/ Male Salary %]],7)</f>
        <v>4.2680000000000002E-4</v>
      </c>
    </row>
    <row r="263" spans="1:11" ht="15.6" x14ac:dyDescent="0.3">
      <c r="A263" s="6" t="s">
        <v>265</v>
      </c>
      <c r="B263" s="9">
        <f>ExecutiveBranchEmployeesByOccupationalSeries[[#This Row],[Male Employees]]+ExecutiveBranchEmployeesByOccupationalSeries[[#This Row],[Female Employees]]</f>
        <v>415</v>
      </c>
      <c r="C263" s="13">
        <f>ExecutiveBranchEmployeesByOccupationalSeries[[#This Row],[Total Empl]]/$B$475</f>
        <v>2.1207011088967244E-4</v>
      </c>
      <c r="D263" s="9">
        <v>132</v>
      </c>
      <c r="E263" s="9">
        <v>283</v>
      </c>
      <c r="F263" s="11">
        <f>ExecutiveBranchEmployeesByOccupationalSeries[[#This Row],[Female Employees]]/ExecutiveBranchEmployeesByOccupationalSeries[[#This Row],[Total Empl]]</f>
        <v>0.68192771084337345</v>
      </c>
      <c r="G263" s="15">
        <f>((ExecutiveBranchEmployeesByOccupationalSeries[[#This Row],[Male Employees]]*ExecutiveBranchEmployeesByOccupationalSeries[[#This Row],[Male
Average Salary]])+(E263*ExecutiveBranchEmployeesByOccupationalSeries[[#This Row],[Female
Average Salary]]))/ExecutiveBranchEmployeesByOccupationalSeries[[#This Row],[Total Empl]]</f>
        <v>56730.327710843041</v>
      </c>
      <c r="H263" s="15">
        <v>57777.621212120997</v>
      </c>
      <c r="I263" s="15">
        <v>56241.837455829998</v>
      </c>
      <c r="J263" s="11">
        <f>ROUND(ExecutiveBranchEmployeesByOccupationalSeries[[#This Row],[Female
Average Salary]]/ExecutiveBranchEmployeesByOccupationalSeries[[#This Row],[Male
Average Salary]],3)</f>
        <v>0.97299999999999998</v>
      </c>
      <c r="K263" s="16">
        <f>ROUND(ExecutiveBranchEmployeesByOccupationalSeries[[#This Row],[% 
of Total Pop]]*ExecutiveBranchEmployeesByOccupationalSeries[[#This Row],[Female/ Male Salary %]],7)</f>
        <v>2.063E-4</v>
      </c>
    </row>
    <row r="264" spans="1:11" ht="15.6" x14ac:dyDescent="0.3">
      <c r="A264" s="6" t="s">
        <v>266</v>
      </c>
      <c r="B264" s="9">
        <f>ExecutiveBranchEmployeesByOccupationalSeries[[#This Row],[Male Employees]]+ExecutiveBranchEmployeesByOccupationalSeries[[#This Row],[Female Employees]]</f>
        <v>655</v>
      </c>
      <c r="C264" s="13">
        <f>ExecutiveBranchEmployeesByOccupationalSeries[[#This Row],[Total Empl]]/$B$475</f>
        <v>3.3471306658490468E-4</v>
      </c>
      <c r="D264" s="9">
        <v>240</v>
      </c>
      <c r="E264" s="9">
        <v>415</v>
      </c>
      <c r="F264" s="11">
        <f>ExecutiveBranchEmployeesByOccupationalSeries[[#This Row],[Female Employees]]/ExecutiveBranchEmployeesByOccupationalSeries[[#This Row],[Total Empl]]</f>
        <v>0.63358778625954193</v>
      </c>
      <c r="G264" s="15">
        <f>((ExecutiveBranchEmployeesByOccupationalSeries[[#This Row],[Male Employees]]*ExecutiveBranchEmployeesByOccupationalSeries[[#This Row],[Male
Average Salary]])+(E264*ExecutiveBranchEmployeesByOccupationalSeries[[#This Row],[Female
Average Salary]]))/ExecutiveBranchEmployeesByOccupationalSeries[[#This Row],[Total Empl]]</f>
        <v>106308.52671755716</v>
      </c>
      <c r="H264" s="15">
        <v>106931.566666667</v>
      </c>
      <c r="I264" s="15">
        <v>105948.214457831</v>
      </c>
      <c r="J264" s="11">
        <f>ROUND(ExecutiveBranchEmployeesByOccupationalSeries[[#This Row],[Female
Average Salary]]/ExecutiveBranchEmployeesByOccupationalSeries[[#This Row],[Male
Average Salary]],3)</f>
        <v>0.99099999999999999</v>
      </c>
      <c r="K264" s="16">
        <f>ROUND(ExecutiveBranchEmployeesByOccupationalSeries[[#This Row],[% 
of Total Pop]]*ExecutiveBranchEmployeesByOccupationalSeries[[#This Row],[Female/ Male Salary %]],7)</f>
        <v>3.3169999999999999E-4</v>
      </c>
    </row>
    <row r="265" spans="1:11" ht="15.6" x14ac:dyDescent="0.3">
      <c r="A265" s="6" t="s">
        <v>267</v>
      </c>
      <c r="B265" s="9">
        <f>ExecutiveBranchEmployeesByOccupationalSeries[[#This Row],[Male Employees]]+ExecutiveBranchEmployeesByOccupationalSeries[[#This Row],[Female Employees]]</f>
        <v>497</v>
      </c>
      <c r="C265" s="13">
        <f>ExecutiveBranchEmployeesByOccupationalSeries[[#This Row],[Total Empl]]/$B$475</f>
        <v>2.5397312075221015E-4</v>
      </c>
      <c r="D265" s="9">
        <v>228</v>
      </c>
      <c r="E265" s="9">
        <v>269</v>
      </c>
      <c r="F265" s="11">
        <f>ExecutiveBranchEmployeesByOccupationalSeries[[#This Row],[Female Employees]]/ExecutiveBranchEmployeesByOccupationalSeries[[#This Row],[Total Empl]]</f>
        <v>0.54124748490945673</v>
      </c>
      <c r="G265" s="15">
        <f>((ExecutiveBranchEmployeesByOccupationalSeries[[#This Row],[Male Employees]]*ExecutiveBranchEmployeesByOccupationalSeries[[#This Row],[Male
Average Salary]])+(E265*ExecutiveBranchEmployeesByOccupationalSeries[[#This Row],[Female
Average Salary]]))/ExecutiveBranchEmployeesByOccupationalSeries[[#This Row],[Total Empl]]</f>
        <v>103623.66599597569</v>
      </c>
      <c r="H265" s="15">
        <v>106188.87719298201</v>
      </c>
      <c r="I265" s="15">
        <v>101449.434944238</v>
      </c>
      <c r="J265" s="11">
        <f>ROUND(ExecutiveBranchEmployeesByOccupationalSeries[[#This Row],[Female
Average Salary]]/ExecutiveBranchEmployeesByOccupationalSeries[[#This Row],[Male
Average Salary]],3)</f>
        <v>0.95499999999999996</v>
      </c>
      <c r="K265" s="16">
        <f>ROUND(ExecutiveBranchEmployeesByOccupationalSeries[[#This Row],[% 
of Total Pop]]*ExecutiveBranchEmployeesByOccupationalSeries[[#This Row],[Female/ Male Salary %]],7)</f>
        <v>2.4250000000000001E-4</v>
      </c>
    </row>
    <row r="266" spans="1:11" ht="15.6" x14ac:dyDescent="0.3">
      <c r="A266" s="6" t="s">
        <v>268</v>
      </c>
      <c r="B266" s="9">
        <f>ExecutiveBranchEmployeesByOccupationalSeries[[#This Row],[Male Employees]]+ExecutiveBranchEmployeesByOccupationalSeries[[#This Row],[Female Employees]]</f>
        <v>1318</v>
      </c>
      <c r="C266" s="13">
        <f>ExecutiveBranchEmployeesByOccupationalSeries[[#This Row],[Total Empl]]/$B$475</f>
        <v>6.7351423169298376E-4</v>
      </c>
      <c r="D266" s="9">
        <v>657</v>
      </c>
      <c r="E266" s="9">
        <v>661</v>
      </c>
      <c r="F266" s="11">
        <f>ExecutiveBranchEmployeesByOccupationalSeries[[#This Row],[Female Employees]]/ExecutiveBranchEmployeesByOccupationalSeries[[#This Row],[Total Empl]]</f>
        <v>0.50151745068285281</v>
      </c>
      <c r="G266" s="15">
        <f>((ExecutiveBranchEmployeesByOccupationalSeries[[#This Row],[Male Employees]]*ExecutiveBranchEmployeesByOccupationalSeries[[#This Row],[Male
Average Salary]])+(E266*ExecutiveBranchEmployeesByOccupationalSeries[[#This Row],[Female
Average Salary]]))/ExecutiveBranchEmployeesByOccupationalSeries[[#This Row],[Total Empl]]</f>
        <v>59433.99696509858</v>
      </c>
      <c r="H266" s="15">
        <v>59481.336377473002</v>
      </c>
      <c r="I266" s="15">
        <v>59386.944024206001</v>
      </c>
      <c r="J266" s="11">
        <f>ROUND(ExecutiveBranchEmployeesByOccupationalSeries[[#This Row],[Female
Average Salary]]/ExecutiveBranchEmployeesByOccupationalSeries[[#This Row],[Male
Average Salary]],3)</f>
        <v>0.998</v>
      </c>
      <c r="K266" s="16">
        <f>ROUND(ExecutiveBranchEmployeesByOccupationalSeries[[#This Row],[% 
of Total Pop]]*ExecutiveBranchEmployeesByOccupationalSeries[[#This Row],[Female/ Male Salary %]],7)</f>
        <v>6.7219999999999997E-4</v>
      </c>
    </row>
    <row r="267" spans="1:11" ht="15.6" x14ac:dyDescent="0.3">
      <c r="A267" s="6" t="s">
        <v>277</v>
      </c>
      <c r="B267" s="9">
        <f>ExecutiveBranchEmployeesByOccupationalSeries[[#This Row],[Male Employees]]+ExecutiveBranchEmployeesByOccupationalSeries[[#This Row],[Female Employees]]</f>
        <v>142</v>
      </c>
      <c r="C267" s="13">
        <f>ExecutiveBranchEmployeesByOccupationalSeries[[#This Row],[Total Empl]]/$B$475</f>
        <v>7.2563748786345756E-5</v>
      </c>
      <c r="D267" s="9">
        <v>93</v>
      </c>
      <c r="E267" s="9">
        <v>49</v>
      </c>
      <c r="F267" s="11">
        <f>ExecutiveBranchEmployeesByOccupationalSeries[[#This Row],[Female Employees]]/ExecutiveBranchEmployeesByOccupationalSeries[[#This Row],[Total Empl]]</f>
        <v>0.34507042253521125</v>
      </c>
      <c r="G267" s="15">
        <f>((ExecutiveBranchEmployeesByOccupationalSeries[[#This Row],[Male Employees]]*ExecutiveBranchEmployeesByOccupationalSeries[[#This Row],[Male
Average Salary]])+(E267*ExecutiveBranchEmployeesByOccupationalSeries[[#This Row],[Female
Average Salary]]))/ExecutiveBranchEmployeesByOccupationalSeries[[#This Row],[Total Empl]]</f>
        <v>152162.19718309885</v>
      </c>
      <c r="H267" s="15">
        <v>158771.09677419401</v>
      </c>
      <c r="I267" s="15">
        <v>139618.775510204</v>
      </c>
      <c r="J267" s="11">
        <f>ROUND(ExecutiveBranchEmployeesByOccupationalSeries[[#This Row],[Female
Average Salary]]/ExecutiveBranchEmployeesByOccupationalSeries[[#This Row],[Male
Average Salary]],3)</f>
        <v>0.879</v>
      </c>
      <c r="K267" s="16">
        <f>ROUND(ExecutiveBranchEmployeesByOccupationalSeries[[#This Row],[% 
of Total Pop]]*ExecutiveBranchEmployeesByOccupationalSeries[[#This Row],[Female/ Male Salary %]],7)</f>
        <v>6.3800000000000006E-5</v>
      </c>
    </row>
    <row r="268" spans="1:11" ht="15.6" x14ac:dyDescent="0.3">
      <c r="A268" s="6" t="s">
        <v>269</v>
      </c>
      <c r="B268" s="9">
        <f>ExecutiveBranchEmployeesByOccupationalSeries[[#This Row],[Male Employees]]+ExecutiveBranchEmployeesByOccupationalSeries[[#This Row],[Female Employees]]</f>
        <v>280</v>
      </c>
      <c r="C268" s="13">
        <f>ExecutiveBranchEmployeesByOccupationalSeries[[#This Row],[Total Empl]]/$B$475</f>
        <v>1.4308344831110429E-4</v>
      </c>
      <c r="D268" s="9">
        <v>181</v>
      </c>
      <c r="E268" s="9">
        <v>99</v>
      </c>
      <c r="F268" s="11">
        <f>ExecutiveBranchEmployeesByOccupationalSeries[[#This Row],[Female Employees]]/ExecutiveBranchEmployeesByOccupationalSeries[[#This Row],[Total Empl]]</f>
        <v>0.35357142857142859</v>
      </c>
      <c r="G268" s="15">
        <f>((ExecutiveBranchEmployeesByOccupationalSeries[[#This Row],[Male Employees]]*ExecutiveBranchEmployeesByOccupationalSeries[[#This Row],[Male
Average Salary]])+(E268*ExecutiveBranchEmployeesByOccupationalSeries[[#This Row],[Female
Average Salary]]))/ExecutiveBranchEmployeesByOccupationalSeries[[#This Row],[Total Empl]]</f>
        <v>143846.32142857142</v>
      </c>
      <c r="H268" s="15">
        <v>144358.87292817701</v>
      </c>
      <c r="I268" s="15">
        <v>142909.23232323199</v>
      </c>
      <c r="J268" s="11">
        <f>ROUND(ExecutiveBranchEmployeesByOccupationalSeries[[#This Row],[Female
Average Salary]]/ExecutiveBranchEmployeesByOccupationalSeries[[#This Row],[Male
Average Salary]],3)</f>
        <v>0.99</v>
      </c>
      <c r="K268" s="16">
        <f>ROUND(ExecutiveBranchEmployeesByOccupationalSeries[[#This Row],[% 
of Total Pop]]*ExecutiveBranchEmployeesByOccupationalSeries[[#This Row],[Female/ Male Salary %]],7)</f>
        <v>1.417E-4</v>
      </c>
    </row>
    <row r="269" spans="1:11" ht="15.6" x14ac:dyDescent="0.3">
      <c r="A269" s="6" t="s">
        <v>270</v>
      </c>
      <c r="B269" s="9">
        <f>ExecutiveBranchEmployeesByOccupationalSeries[[#This Row],[Male Employees]]+ExecutiveBranchEmployeesByOccupationalSeries[[#This Row],[Female Employees]]</f>
        <v>5446</v>
      </c>
      <c r="C269" s="13">
        <f>ExecutiveBranchEmployeesByOccupationalSeries[[#This Row],[Total Empl]]/$B$475</f>
        <v>2.7829730696509788E-3</v>
      </c>
      <c r="D269" s="9">
        <v>3676</v>
      </c>
      <c r="E269" s="9">
        <v>1770</v>
      </c>
      <c r="F269" s="11">
        <f>ExecutiveBranchEmployeesByOccupationalSeries[[#This Row],[Female Employees]]/ExecutiveBranchEmployeesByOccupationalSeries[[#This Row],[Total Empl]]</f>
        <v>0.32500918105031218</v>
      </c>
      <c r="G269" s="15">
        <f>((ExecutiveBranchEmployeesByOccupationalSeries[[#This Row],[Male Employees]]*ExecutiveBranchEmployeesByOccupationalSeries[[#This Row],[Male
Average Salary]])+(E269*ExecutiveBranchEmployeesByOccupationalSeries[[#This Row],[Female
Average Salary]]))/ExecutiveBranchEmployeesByOccupationalSeries[[#This Row],[Total Empl]]</f>
        <v>126130.19008221712</v>
      </c>
      <c r="H269" s="15">
        <v>128030.187755102</v>
      </c>
      <c r="I269" s="15">
        <v>122184.20621468899</v>
      </c>
      <c r="J269" s="11">
        <f>ROUND(ExecutiveBranchEmployeesByOccupationalSeries[[#This Row],[Female
Average Salary]]/ExecutiveBranchEmployeesByOccupationalSeries[[#This Row],[Male
Average Salary]],3)</f>
        <v>0.95399999999999996</v>
      </c>
      <c r="K269" s="16">
        <f>ROUND(ExecutiveBranchEmployeesByOccupationalSeries[[#This Row],[% 
of Total Pop]]*ExecutiveBranchEmployeesByOccupationalSeries[[#This Row],[Female/ Male Salary %]],7)</f>
        <v>2.6549999999999998E-3</v>
      </c>
    </row>
    <row r="270" spans="1:11" ht="15.6" x14ac:dyDescent="0.3">
      <c r="A270" s="6" t="s">
        <v>271</v>
      </c>
      <c r="B270" s="9">
        <f>ExecutiveBranchEmployeesByOccupationalSeries[[#This Row],[Male Employees]]+ExecutiveBranchEmployeesByOccupationalSeries[[#This Row],[Female Employees]]</f>
        <v>1071</v>
      </c>
      <c r="C270" s="13">
        <f>ExecutiveBranchEmployeesByOccupationalSeries[[#This Row],[Total Empl]]/$B$475</f>
        <v>5.4729418978997392E-4</v>
      </c>
      <c r="D270" s="9">
        <v>614</v>
      </c>
      <c r="E270" s="9">
        <v>457</v>
      </c>
      <c r="F270" s="11">
        <f>ExecutiveBranchEmployeesByOccupationalSeries[[#This Row],[Female Employees]]/ExecutiveBranchEmployeesByOccupationalSeries[[#This Row],[Total Empl]]</f>
        <v>0.42670401493930904</v>
      </c>
      <c r="G270" s="15">
        <f>((ExecutiveBranchEmployeesByOccupationalSeries[[#This Row],[Male Employees]]*ExecutiveBranchEmployeesByOccupationalSeries[[#This Row],[Male
Average Salary]])+(E270*ExecutiveBranchEmployeesByOccupationalSeries[[#This Row],[Female
Average Salary]]))/ExecutiveBranchEmployeesByOccupationalSeries[[#This Row],[Total Empl]]</f>
        <v>119965.5574229691</v>
      </c>
      <c r="H270" s="15">
        <v>123481.372964169</v>
      </c>
      <c r="I270" s="15">
        <v>115241.901531729</v>
      </c>
      <c r="J270" s="11">
        <f>ROUND(ExecutiveBranchEmployeesByOccupationalSeries[[#This Row],[Female
Average Salary]]/ExecutiveBranchEmployeesByOccupationalSeries[[#This Row],[Male
Average Salary]],3)</f>
        <v>0.93300000000000005</v>
      </c>
      <c r="K270" s="16">
        <f>ROUND(ExecutiveBranchEmployeesByOccupationalSeries[[#This Row],[% 
of Total Pop]]*ExecutiveBranchEmployeesByOccupationalSeries[[#This Row],[Female/ Male Salary %]],7)</f>
        <v>5.1060000000000005E-4</v>
      </c>
    </row>
    <row r="271" spans="1:11" ht="15.6" x14ac:dyDescent="0.3">
      <c r="A271" s="6" t="s">
        <v>272</v>
      </c>
      <c r="B271" s="9">
        <f>ExecutiveBranchEmployeesByOccupationalSeries[[#This Row],[Male Employees]]+ExecutiveBranchEmployeesByOccupationalSeries[[#This Row],[Female Employees]]</f>
        <v>1351</v>
      </c>
      <c r="C271" s="13">
        <f>ExecutiveBranchEmployeesByOccupationalSeries[[#This Row],[Total Empl]]/$B$475</f>
        <v>6.9037763810107821E-4</v>
      </c>
      <c r="D271" s="9">
        <v>741</v>
      </c>
      <c r="E271" s="9">
        <v>610</v>
      </c>
      <c r="F271" s="11">
        <f>ExecutiveBranchEmployeesByOccupationalSeries[[#This Row],[Female Employees]]/ExecutiveBranchEmployeesByOccupationalSeries[[#This Row],[Total Empl]]</f>
        <v>0.45151739452257589</v>
      </c>
      <c r="G271" s="15">
        <f>((ExecutiveBranchEmployeesByOccupationalSeries[[#This Row],[Male Employees]]*ExecutiveBranchEmployeesByOccupationalSeries[[#This Row],[Male
Average Salary]])+(E271*ExecutiveBranchEmployeesByOccupationalSeries[[#This Row],[Female
Average Salary]]))/ExecutiveBranchEmployeesByOccupationalSeries[[#This Row],[Total Empl]]</f>
        <v>133491.99934245602</v>
      </c>
      <c r="H271" s="15">
        <v>134075.56410256401</v>
      </c>
      <c r="I271" s="15">
        <v>132783.11165845601</v>
      </c>
      <c r="J271" s="11">
        <f>ROUND(ExecutiveBranchEmployeesByOccupationalSeries[[#This Row],[Female
Average Salary]]/ExecutiveBranchEmployeesByOccupationalSeries[[#This Row],[Male
Average Salary]],3)</f>
        <v>0.99</v>
      </c>
      <c r="K271" s="16">
        <f>ROUND(ExecutiveBranchEmployeesByOccupationalSeries[[#This Row],[% 
of Total Pop]]*ExecutiveBranchEmployeesByOccupationalSeries[[#This Row],[Female/ Male Salary %]],7)</f>
        <v>6.8349999999999997E-4</v>
      </c>
    </row>
    <row r="272" spans="1:11" ht="15.6" x14ac:dyDescent="0.3">
      <c r="A272" s="6" t="s">
        <v>273</v>
      </c>
      <c r="B272" s="9">
        <f>ExecutiveBranchEmployeesByOccupationalSeries[[#This Row],[Male Employees]]+ExecutiveBranchEmployeesByOccupationalSeries[[#This Row],[Female Employees]]</f>
        <v>3266</v>
      </c>
      <c r="C272" s="13">
        <f>ExecutiveBranchEmployeesByOccupationalSeries[[#This Row],[Total Empl]]/$B$475</f>
        <v>1.6689662220859523E-3</v>
      </c>
      <c r="D272" s="9">
        <v>1624</v>
      </c>
      <c r="E272" s="9">
        <v>1642</v>
      </c>
      <c r="F272" s="11">
        <f>ExecutiveBranchEmployeesByOccupationalSeries[[#This Row],[Female Employees]]/ExecutiveBranchEmployeesByOccupationalSeries[[#This Row],[Total Empl]]</f>
        <v>0.50275566442131048</v>
      </c>
      <c r="G272" s="15">
        <f>((ExecutiveBranchEmployeesByOccupationalSeries[[#This Row],[Male Employees]]*ExecutiveBranchEmployeesByOccupationalSeries[[#This Row],[Male
Average Salary]])+(E272*ExecutiveBranchEmployeesByOccupationalSeries[[#This Row],[Female
Average Salary]]))/ExecutiveBranchEmployeesByOccupationalSeries[[#This Row],[Total Empl]]</f>
        <v>120732.57103490512</v>
      </c>
      <c r="H272" s="15">
        <v>121455.106527094</v>
      </c>
      <c r="I272" s="15">
        <v>120017.956151035</v>
      </c>
      <c r="J272" s="11">
        <f>ROUND(ExecutiveBranchEmployeesByOccupationalSeries[[#This Row],[Female
Average Salary]]/ExecutiveBranchEmployeesByOccupationalSeries[[#This Row],[Male
Average Salary]],3)</f>
        <v>0.98799999999999999</v>
      </c>
      <c r="K272" s="16">
        <f>ROUND(ExecutiveBranchEmployeesByOccupationalSeries[[#This Row],[% 
of Total Pop]]*ExecutiveBranchEmployeesByOccupationalSeries[[#This Row],[Female/ Male Salary %]],7)</f>
        <v>1.6489E-3</v>
      </c>
    </row>
    <row r="273" spans="1:11" ht="15.6" x14ac:dyDescent="0.3">
      <c r="A273" s="6" t="s">
        <v>274</v>
      </c>
      <c r="B273" s="9">
        <f>ExecutiveBranchEmployeesByOccupationalSeries[[#This Row],[Male Employees]]+ExecutiveBranchEmployeesByOccupationalSeries[[#This Row],[Female Employees]]</f>
        <v>355</v>
      </c>
      <c r="C273" s="13">
        <f>ExecutiveBranchEmployeesByOccupationalSeries[[#This Row],[Total Empl]]/$B$475</f>
        <v>1.8140937196586438E-4</v>
      </c>
      <c r="D273" s="9">
        <v>85</v>
      </c>
      <c r="E273" s="9">
        <v>270</v>
      </c>
      <c r="F273" s="11">
        <f>ExecutiveBranchEmployeesByOccupationalSeries[[#This Row],[Female Employees]]/ExecutiveBranchEmployeesByOccupationalSeries[[#This Row],[Total Empl]]</f>
        <v>0.76056338028169013</v>
      </c>
      <c r="G273" s="15">
        <f>((ExecutiveBranchEmployeesByOccupationalSeries[[#This Row],[Male Employees]]*ExecutiveBranchEmployeesByOccupationalSeries[[#This Row],[Male
Average Salary]])+(E273*ExecutiveBranchEmployeesByOccupationalSeries[[#This Row],[Female
Average Salary]]))/ExecutiveBranchEmployeesByOccupationalSeries[[#This Row],[Total Empl]]</f>
        <v>51676.402816901071</v>
      </c>
      <c r="H273" s="15">
        <v>51916.764705882</v>
      </c>
      <c r="I273" s="15">
        <v>51600.733333333003</v>
      </c>
      <c r="J273" s="11">
        <f>ROUND(ExecutiveBranchEmployeesByOccupationalSeries[[#This Row],[Female
Average Salary]]/ExecutiveBranchEmployeesByOccupationalSeries[[#This Row],[Male
Average Salary]],3)</f>
        <v>0.99399999999999999</v>
      </c>
      <c r="K273" s="16">
        <f>ROUND(ExecutiveBranchEmployeesByOccupationalSeries[[#This Row],[% 
of Total Pop]]*ExecutiveBranchEmployeesByOccupationalSeries[[#This Row],[Female/ Male Salary %]],7)</f>
        <v>1.8029999999999999E-4</v>
      </c>
    </row>
    <row r="274" spans="1:11" ht="15.6" x14ac:dyDescent="0.3">
      <c r="A274" s="6" t="s">
        <v>275</v>
      </c>
      <c r="B274" s="9">
        <f>ExecutiveBranchEmployeesByOccupationalSeries[[#This Row],[Male Employees]]+ExecutiveBranchEmployeesByOccupationalSeries[[#This Row],[Female Employees]]</f>
        <v>9490</v>
      </c>
      <c r="C274" s="13">
        <f>ExecutiveBranchEmployeesByOccupationalSeries[[#This Row],[Total Empl]]/$B$475</f>
        <v>4.8495068731156422E-3</v>
      </c>
      <c r="D274" s="9">
        <v>7442</v>
      </c>
      <c r="E274" s="9">
        <v>2048</v>
      </c>
      <c r="F274" s="11">
        <f>ExecutiveBranchEmployeesByOccupationalSeries[[#This Row],[Female Employees]]/ExecutiveBranchEmployeesByOccupationalSeries[[#This Row],[Total Empl]]</f>
        <v>0.21580611169652267</v>
      </c>
      <c r="G274" s="15">
        <f>((ExecutiveBranchEmployeesByOccupationalSeries[[#This Row],[Male Employees]]*ExecutiveBranchEmployeesByOccupationalSeries[[#This Row],[Male
Average Salary]])+(E274*ExecutiveBranchEmployeesByOccupationalSeries[[#This Row],[Female
Average Salary]]))/ExecutiveBranchEmployeesByOccupationalSeries[[#This Row],[Total Empl]]</f>
        <v>114073.09626168426</v>
      </c>
      <c r="H274" s="15">
        <v>113425.761693548</v>
      </c>
      <c r="I274" s="15">
        <v>116425.373535156</v>
      </c>
      <c r="J274" s="11">
        <f>ROUND(ExecutiveBranchEmployeesByOccupationalSeries[[#This Row],[Female
Average Salary]]/ExecutiveBranchEmployeesByOccupationalSeries[[#This Row],[Male
Average Salary]],3)</f>
        <v>1.026</v>
      </c>
      <c r="K274" s="16">
        <f>ROUND(ExecutiveBranchEmployeesByOccupationalSeries[[#This Row],[% 
of Total Pop]]*ExecutiveBranchEmployeesByOccupationalSeries[[#This Row],[Female/ Male Salary %]],7)</f>
        <v>4.9756000000000002E-3</v>
      </c>
    </row>
    <row r="275" spans="1:11" ht="15.6" x14ac:dyDescent="0.3">
      <c r="A275" s="6" t="s">
        <v>473</v>
      </c>
      <c r="B275" s="9">
        <f>ExecutiveBranchEmployeesByOccupationalSeries[[#This Row],[Male Employees]]+ExecutiveBranchEmployeesByOccupationalSeries[[#This Row],[Female Employees]]</f>
        <v>112</v>
      </c>
      <c r="C275" s="13">
        <f>ExecutiveBranchEmployeesByOccupationalSeries[[#This Row],[Total Empl]]/$B$475</f>
        <v>5.7233379324441716E-5</v>
      </c>
      <c r="D275" s="9">
        <v>82</v>
      </c>
      <c r="E275" s="9">
        <v>30</v>
      </c>
      <c r="F275" s="11">
        <f>ExecutiveBranchEmployeesByOccupationalSeries[[#This Row],[Female Employees]]/ExecutiveBranchEmployeesByOccupationalSeries[[#This Row],[Total Empl]]</f>
        <v>0.26785714285714285</v>
      </c>
      <c r="G275" s="15">
        <f>((ExecutiveBranchEmployeesByOccupationalSeries[[#This Row],[Male Employees]]*ExecutiveBranchEmployeesByOccupationalSeries[[#This Row],[Male
Average Salary]])+(E275*ExecutiveBranchEmployeesByOccupationalSeries[[#This Row],[Female
Average Salary]]))/ExecutiveBranchEmployeesByOccupationalSeries[[#This Row],[Total Empl]]</f>
        <v>117682.96428571382</v>
      </c>
      <c r="H275" s="15">
        <v>116076.87804878</v>
      </c>
      <c r="I275" s="15">
        <v>122072.933333333</v>
      </c>
      <c r="J275" s="11">
        <f>ROUND(ExecutiveBranchEmployeesByOccupationalSeries[[#This Row],[Female
Average Salary]]/ExecutiveBranchEmployeesByOccupationalSeries[[#This Row],[Male
Average Salary]],3)</f>
        <v>1.052</v>
      </c>
      <c r="K275" s="16">
        <f>ROUND(ExecutiveBranchEmployeesByOccupationalSeries[[#This Row],[% 
of Total Pop]]*ExecutiveBranchEmployeesByOccupationalSeries[[#This Row],[Female/ Male Salary %]],7)</f>
        <v>6.02E-5</v>
      </c>
    </row>
    <row r="276" spans="1:11" ht="15.6" x14ac:dyDescent="0.3">
      <c r="A276" s="6" t="s">
        <v>276</v>
      </c>
      <c r="B276" s="9">
        <f>ExecutiveBranchEmployeesByOccupationalSeries[[#This Row],[Male Employees]]+ExecutiveBranchEmployeesByOccupationalSeries[[#This Row],[Female Employees]]</f>
        <v>5619</v>
      </c>
      <c r="C276" s="13">
        <f>ExecutiveBranchEmployeesByOccupationalSeries[[#This Row],[Total Empl]]/$B$475</f>
        <v>2.8713782002146252E-3</v>
      </c>
      <c r="D276" s="9">
        <v>4933</v>
      </c>
      <c r="E276" s="9">
        <v>686</v>
      </c>
      <c r="F276" s="11">
        <f>ExecutiveBranchEmployeesByOccupationalSeries[[#This Row],[Female Employees]]/ExecutiveBranchEmployeesByOccupationalSeries[[#This Row],[Total Empl]]</f>
        <v>0.12208578038796938</v>
      </c>
      <c r="G276" s="15">
        <f>((ExecutiveBranchEmployeesByOccupationalSeries[[#This Row],[Male Employees]]*ExecutiveBranchEmployeesByOccupationalSeries[[#This Row],[Male
Average Salary]])+(E276*ExecutiveBranchEmployeesByOccupationalSeries[[#This Row],[Female
Average Salary]]))/ExecutiveBranchEmployeesByOccupationalSeries[[#This Row],[Total Empl]]</f>
        <v>97814.984303949997</v>
      </c>
      <c r="H276" s="15">
        <v>98539.401946867001</v>
      </c>
      <c r="I276" s="15">
        <v>92605.724489796004</v>
      </c>
      <c r="J276" s="11">
        <f>ROUND(ExecutiveBranchEmployeesByOccupationalSeries[[#This Row],[Female
Average Salary]]/ExecutiveBranchEmployeesByOccupationalSeries[[#This Row],[Male
Average Salary]],3)</f>
        <v>0.94</v>
      </c>
      <c r="K276" s="16">
        <f>ROUND(ExecutiveBranchEmployeesByOccupationalSeries[[#This Row],[% 
of Total Pop]]*ExecutiveBranchEmployeesByOccupationalSeries[[#This Row],[Female/ Male Salary %]],7)</f>
        <v>2.6990999999999999E-3</v>
      </c>
    </row>
    <row r="277" spans="1:11" ht="15.6" x14ac:dyDescent="0.3">
      <c r="A277" s="6" t="s">
        <v>278</v>
      </c>
      <c r="B277" s="9">
        <f>ExecutiveBranchEmployeesByOccupationalSeries[[#This Row],[Male Employees]]+ExecutiveBranchEmployeesByOccupationalSeries[[#This Row],[Female Employees]]</f>
        <v>661</v>
      </c>
      <c r="C277" s="13">
        <f>ExecutiveBranchEmployeesByOccupationalSeries[[#This Row],[Total Empl]]/$B$475</f>
        <v>3.3777914047728548E-4</v>
      </c>
      <c r="D277" s="9">
        <v>306</v>
      </c>
      <c r="E277" s="9">
        <v>355</v>
      </c>
      <c r="F277" s="11">
        <f>ExecutiveBranchEmployeesByOccupationalSeries[[#This Row],[Female Employees]]/ExecutiveBranchEmployeesByOccupationalSeries[[#This Row],[Total Empl]]</f>
        <v>0.53706505295007567</v>
      </c>
      <c r="G277" s="15">
        <f>((ExecutiveBranchEmployeesByOccupationalSeries[[#This Row],[Male Employees]]*ExecutiveBranchEmployeesByOccupationalSeries[[#This Row],[Male
Average Salary]])+(E277*ExecutiveBranchEmployeesByOccupationalSeries[[#This Row],[Female
Average Salary]]))/ExecutiveBranchEmployeesByOccupationalSeries[[#This Row],[Total Empl]]</f>
        <v>56424.078668683906</v>
      </c>
      <c r="H277" s="15">
        <v>56150.849673203003</v>
      </c>
      <c r="I277" s="15">
        <v>56659.594366197001</v>
      </c>
      <c r="J277" s="11">
        <f>ROUND(ExecutiveBranchEmployeesByOccupationalSeries[[#This Row],[Female
Average Salary]]/ExecutiveBranchEmployeesByOccupationalSeries[[#This Row],[Male
Average Salary]],3)</f>
        <v>1.0089999999999999</v>
      </c>
      <c r="K277" s="16">
        <f>ROUND(ExecutiveBranchEmployeesByOccupationalSeries[[#This Row],[% 
of Total Pop]]*ExecutiveBranchEmployeesByOccupationalSeries[[#This Row],[Female/ Male Salary %]],7)</f>
        <v>3.4079999999999999E-4</v>
      </c>
    </row>
    <row r="278" spans="1:11" ht="15.6" x14ac:dyDescent="0.3">
      <c r="A278" s="6" t="s">
        <v>279</v>
      </c>
      <c r="B278" s="9">
        <f>ExecutiveBranchEmployeesByOccupationalSeries[[#This Row],[Male Employees]]+ExecutiveBranchEmployeesByOccupationalSeries[[#This Row],[Female Employees]]</f>
        <v>344</v>
      </c>
      <c r="C278" s="13">
        <f>ExecutiveBranchEmployeesByOccupationalSeries[[#This Row],[Total Empl]]/$B$475</f>
        <v>1.7578823649649957E-4</v>
      </c>
      <c r="D278" s="9">
        <v>247</v>
      </c>
      <c r="E278" s="9">
        <v>97</v>
      </c>
      <c r="F278" s="11">
        <f>ExecutiveBranchEmployeesByOccupationalSeries[[#This Row],[Female Employees]]/ExecutiveBranchEmployeesByOccupationalSeries[[#This Row],[Total Empl]]</f>
        <v>0.28197674418604651</v>
      </c>
      <c r="G278" s="15">
        <f>((ExecutiveBranchEmployeesByOccupationalSeries[[#This Row],[Male Employees]]*ExecutiveBranchEmployeesByOccupationalSeries[[#This Row],[Male
Average Salary]])+(E278*ExecutiveBranchEmployeesByOccupationalSeries[[#This Row],[Female
Average Salary]]))/ExecutiveBranchEmployeesByOccupationalSeries[[#This Row],[Total Empl]]</f>
        <v>79104.154069767581</v>
      </c>
      <c r="H278" s="15">
        <v>82364.202429149998</v>
      </c>
      <c r="I278" s="15">
        <v>70802.793814432996</v>
      </c>
      <c r="J278" s="11">
        <f>ROUND(ExecutiveBranchEmployeesByOccupationalSeries[[#This Row],[Female
Average Salary]]/ExecutiveBranchEmployeesByOccupationalSeries[[#This Row],[Male
Average Salary]],3)</f>
        <v>0.86</v>
      </c>
      <c r="K278" s="16">
        <f>ROUND(ExecutiveBranchEmployeesByOccupationalSeries[[#This Row],[% 
of Total Pop]]*ExecutiveBranchEmployeesByOccupationalSeries[[#This Row],[Female/ Male Salary %]],7)</f>
        <v>1.5119999999999999E-4</v>
      </c>
    </row>
    <row r="279" spans="1:11" ht="15.6" x14ac:dyDescent="0.3">
      <c r="A279" s="6" t="s">
        <v>280</v>
      </c>
      <c r="B279" s="9">
        <f>ExecutiveBranchEmployeesByOccupationalSeries[[#This Row],[Male Employees]]+ExecutiveBranchEmployeesByOccupationalSeries[[#This Row],[Female Employees]]</f>
        <v>3220</v>
      </c>
      <c r="C279" s="13">
        <f>ExecutiveBranchEmployeesByOccupationalSeries[[#This Row],[Total Empl]]/$B$475</f>
        <v>1.6454596555776995E-3</v>
      </c>
      <c r="D279" s="9">
        <v>2884</v>
      </c>
      <c r="E279" s="9">
        <v>336</v>
      </c>
      <c r="F279" s="11">
        <f>ExecutiveBranchEmployeesByOccupationalSeries[[#This Row],[Female Employees]]/ExecutiveBranchEmployeesByOccupationalSeries[[#This Row],[Total Empl]]</f>
        <v>0.10434782608695652</v>
      </c>
      <c r="G279" s="15">
        <f>((ExecutiveBranchEmployeesByOccupationalSeries[[#This Row],[Male Employees]]*ExecutiveBranchEmployeesByOccupationalSeries[[#This Row],[Male
Average Salary]])+(E279*ExecutiveBranchEmployeesByOccupationalSeries[[#This Row],[Female
Average Salary]]))/ExecutiveBranchEmployeesByOccupationalSeries[[#This Row],[Total Empl]]</f>
        <v>95330.505381299386</v>
      </c>
      <c r="H279" s="15">
        <v>95370.327783558998</v>
      </c>
      <c r="I279" s="15">
        <v>94988.696428570998</v>
      </c>
      <c r="J279" s="11">
        <f>ROUND(ExecutiveBranchEmployeesByOccupationalSeries[[#This Row],[Female
Average Salary]]/ExecutiveBranchEmployeesByOccupationalSeries[[#This Row],[Male
Average Salary]],3)</f>
        <v>0.996</v>
      </c>
      <c r="K279" s="16">
        <f>ROUND(ExecutiveBranchEmployeesByOccupationalSeries[[#This Row],[% 
of Total Pop]]*ExecutiveBranchEmployeesByOccupationalSeries[[#This Row],[Female/ Male Salary %]],7)</f>
        <v>1.6389E-3</v>
      </c>
    </row>
    <row r="280" spans="1:11" ht="15.6" x14ac:dyDescent="0.3">
      <c r="A280" s="6" t="s">
        <v>281</v>
      </c>
      <c r="B280" s="9">
        <f>ExecutiveBranchEmployeesByOccupationalSeries[[#This Row],[Male Employees]]+ExecutiveBranchEmployeesByOccupationalSeries[[#This Row],[Female Employees]]</f>
        <v>226</v>
      </c>
      <c r="C280" s="13">
        <f>ExecutiveBranchEmployeesByOccupationalSeries[[#This Row],[Total Empl]]/$B$475</f>
        <v>1.1548878327967704E-4</v>
      </c>
      <c r="D280" s="9">
        <v>134</v>
      </c>
      <c r="E280" s="9">
        <v>92</v>
      </c>
      <c r="F280" s="11">
        <f>ExecutiveBranchEmployeesByOccupationalSeries[[#This Row],[Female Employees]]/ExecutiveBranchEmployeesByOccupationalSeries[[#This Row],[Total Empl]]</f>
        <v>0.40707964601769914</v>
      </c>
      <c r="G280" s="15">
        <f>((ExecutiveBranchEmployeesByOccupationalSeries[[#This Row],[Male Employees]]*ExecutiveBranchEmployeesByOccupationalSeries[[#This Row],[Male
Average Salary]])+(E280*ExecutiveBranchEmployeesByOccupationalSeries[[#This Row],[Female
Average Salary]]))/ExecutiveBranchEmployeesByOccupationalSeries[[#This Row],[Total Empl]]</f>
        <v>102379.87610619463</v>
      </c>
      <c r="H280" s="15">
        <v>103703.380597015</v>
      </c>
      <c r="I280" s="15">
        <v>100452.16304347799</v>
      </c>
      <c r="J280" s="11">
        <f>ROUND(ExecutiveBranchEmployeesByOccupationalSeries[[#This Row],[Female
Average Salary]]/ExecutiveBranchEmployeesByOccupationalSeries[[#This Row],[Male
Average Salary]],3)</f>
        <v>0.96899999999999997</v>
      </c>
      <c r="K280" s="16">
        <f>ROUND(ExecutiveBranchEmployeesByOccupationalSeries[[#This Row],[% 
of Total Pop]]*ExecutiveBranchEmployeesByOccupationalSeries[[#This Row],[Female/ Male Salary %]],7)</f>
        <v>1.119E-4</v>
      </c>
    </row>
    <row r="281" spans="1:11" ht="15.6" x14ac:dyDescent="0.3">
      <c r="A281" s="6" t="s">
        <v>282</v>
      </c>
      <c r="B281" s="9">
        <f>ExecutiveBranchEmployeesByOccupationalSeries[[#This Row],[Male Employees]]+ExecutiveBranchEmployeesByOccupationalSeries[[#This Row],[Female Employees]]</f>
        <v>394</v>
      </c>
      <c r="C281" s="13">
        <f>ExecutiveBranchEmployeesByOccupationalSeries[[#This Row],[Total Empl]]/$B$475</f>
        <v>2.0133885226633963E-4</v>
      </c>
      <c r="D281" s="9">
        <v>311</v>
      </c>
      <c r="E281" s="9">
        <v>83</v>
      </c>
      <c r="F281" s="11">
        <f>ExecutiveBranchEmployeesByOccupationalSeries[[#This Row],[Female Employees]]/ExecutiveBranchEmployeesByOccupationalSeries[[#This Row],[Total Empl]]</f>
        <v>0.21065989847715735</v>
      </c>
      <c r="G281" s="15">
        <f>((ExecutiveBranchEmployeesByOccupationalSeries[[#This Row],[Male Employees]]*ExecutiveBranchEmployeesByOccupationalSeries[[#This Row],[Male
Average Salary]])+(E281*ExecutiveBranchEmployeesByOccupationalSeries[[#This Row],[Female
Average Salary]]))/ExecutiveBranchEmployeesByOccupationalSeries[[#This Row],[Total Empl]]</f>
        <v>85005.703045684961</v>
      </c>
      <c r="H281" s="15">
        <v>86352.630225080007</v>
      </c>
      <c r="I281" s="15">
        <v>79958.783132530007</v>
      </c>
      <c r="J281" s="11">
        <f>ROUND(ExecutiveBranchEmployeesByOccupationalSeries[[#This Row],[Female
Average Salary]]/ExecutiveBranchEmployeesByOccupationalSeries[[#This Row],[Male
Average Salary]],3)</f>
        <v>0.92600000000000005</v>
      </c>
      <c r="K281" s="16">
        <f>ROUND(ExecutiveBranchEmployeesByOccupationalSeries[[#This Row],[% 
of Total Pop]]*ExecutiveBranchEmployeesByOccupationalSeries[[#This Row],[Female/ Male Salary %]],7)</f>
        <v>1.864E-4</v>
      </c>
    </row>
    <row r="282" spans="1:11" ht="15.6" x14ac:dyDescent="0.3">
      <c r="A282" s="6" t="s">
        <v>283</v>
      </c>
      <c r="B282" s="9">
        <f>ExecutiveBranchEmployeesByOccupationalSeries[[#This Row],[Male Employees]]+ExecutiveBranchEmployeesByOccupationalSeries[[#This Row],[Female Employees]]</f>
        <v>5842</v>
      </c>
      <c r="C282" s="13">
        <f>ExecutiveBranchEmployeesByOccupationalSeries[[#This Row],[Total Empl]]/$B$475</f>
        <v>2.9853339465481118E-3</v>
      </c>
      <c r="D282" s="9">
        <v>5457</v>
      </c>
      <c r="E282" s="9">
        <v>385</v>
      </c>
      <c r="F282" s="11">
        <f>ExecutiveBranchEmployeesByOccupationalSeries[[#This Row],[Female Employees]]/ExecutiveBranchEmployeesByOccupationalSeries[[#This Row],[Total Empl]]</f>
        <v>6.5902088325915778E-2</v>
      </c>
      <c r="G282" s="15">
        <f>((ExecutiveBranchEmployeesByOccupationalSeries[[#This Row],[Male Employees]]*ExecutiveBranchEmployeesByOccupationalSeries[[#This Row],[Male
Average Salary]])+(E282*ExecutiveBranchEmployeesByOccupationalSeries[[#This Row],[Female
Average Salary]]))/ExecutiveBranchEmployeesByOccupationalSeries[[#This Row],[Total Empl]]</f>
        <v>89228.074351119372</v>
      </c>
      <c r="H282" s="15">
        <v>89623.359237537006</v>
      </c>
      <c r="I282" s="15">
        <v>83625.296103896006</v>
      </c>
      <c r="J282" s="11">
        <f>ROUND(ExecutiveBranchEmployeesByOccupationalSeries[[#This Row],[Female
Average Salary]]/ExecutiveBranchEmployeesByOccupationalSeries[[#This Row],[Male
Average Salary]],3)</f>
        <v>0.93300000000000005</v>
      </c>
      <c r="K282" s="16">
        <f>ROUND(ExecutiveBranchEmployeesByOccupationalSeries[[#This Row],[% 
of Total Pop]]*ExecutiveBranchEmployeesByOccupationalSeries[[#This Row],[Female/ Male Salary %]],7)</f>
        <v>2.7853000000000001E-3</v>
      </c>
    </row>
    <row r="283" spans="1:11" ht="15.6" x14ac:dyDescent="0.3">
      <c r="A283" s="6" t="s">
        <v>284</v>
      </c>
      <c r="B283" s="9">
        <f>ExecutiveBranchEmployeesByOccupationalSeries[[#This Row],[Male Employees]]+ExecutiveBranchEmployeesByOccupationalSeries[[#This Row],[Female Employees]]</f>
        <v>3402</v>
      </c>
      <c r="C283" s="13">
        <f>ExecutiveBranchEmployeesByOccupationalSeries[[#This Row],[Total Empl]]/$B$475</f>
        <v>1.7384638969799172E-3</v>
      </c>
      <c r="D283" s="9">
        <v>1451</v>
      </c>
      <c r="E283" s="9">
        <v>1951</v>
      </c>
      <c r="F283" s="11">
        <f>ExecutiveBranchEmployeesByOccupationalSeries[[#This Row],[Female Employees]]/ExecutiveBranchEmployeesByOccupationalSeries[[#This Row],[Total Empl]]</f>
        <v>0.57348618459729572</v>
      </c>
      <c r="G283" s="15">
        <f>((ExecutiveBranchEmployeesByOccupationalSeries[[#This Row],[Male Employees]]*ExecutiveBranchEmployeesByOccupationalSeries[[#This Row],[Male
Average Salary]])+(E283*ExecutiveBranchEmployeesByOccupationalSeries[[#This Row],[Female
Average Salary]]))/ExecutiveBranchEmployeesByOccupationalSeries[[#This Row],[Total Empl]]</f>
        <v>107612.02528429679</v>
      </c>
      <c r="H283" s="15">
        <v>119869.994478951</v>
      </c>
      <c r="I283" s="15">
        <v>98495.514109800002</v>
      </c>
      <c r="J283" s="11">
        <f>ROUND(ExecutiveBranchEmployeesByOccupationalSeries[[#This Row],[Female
Average Salary]]/ExecutiveBranchEmployeesByOccupationalSeries[[#This Row],[Male
Average Salary]],3)</f>
        <v>0.82199999999999995</v>
      </c>
      <c r="K283" s="16">
        <f>ROUND(ExecutiveBranchEmployeesByOccupationalSeries[[#This Row],[% 
of Total Pop]]*ExecutiveBranchEmployeesByOccupationalSeries[[#This Row],[Female/ Male Salary %]],7)</f>
        <v>1.4289999999999999E-3</v>
      </c>
    </row>
    <row r="284" spans="1:11" ht="15.6" x14ac:dyDescent="0.3">
      <c r="A284" s="6" t="s">
        <v>285</v>
      </c>
      <c r="B284" s="9">
        <f>ExecutiveBranchEmployeesByOccupationalSeries[[#This Row],[Male Employees]]+ExecutiveBranchEmployeesByOccupationalSeries[[#This Row],[Female Employees]]</f>
        <v>3962</v>
      </c>
      <c r="C284" s="13">
        <f>ExecutiveBranchEmployeesByOccupationalSeries[[#This Row],[Total Empl]]/$B$475</f>
        <v>2.0246307936021258E-3</v>
      </c>
      <c r="D284" s="9">
        <v>1389</v>
      </c>
      <c r="E284" s="9">
        <v>2573</v>
      </c>
      <c r="F284" s="11">
        <f>ExecutiveBranchEmployeesByOccupationalSeries[[#This Row],[Female Employees]]/ExecutiveBranchEmployeesByOccupationalSeries[[#This Row],[Total Empl]]</f>
        <v>0.64941948510853109</v>
      </c>
      <c r="G284" s="15">
        <f>((ExecutiveBranchEmployeesByOccupationalSeries[[#This Row],[Male Employees]]*ExecutiveBranchEmployeesByOccupationalSeries[[#This Row],[Male
Average Salary]])+(E284*ExecutiveBranchEmployeesByOccupationalSeries[[#This Row],[Female
Average Salary]]))/ExecutiveBranchEmployeesByOccupationalSeries[[#This Row],[Total Empl]]</f>
        <v>57628.271160355966</v>
      </c>
      <c r="H284" s="15">
        <v>65634.191919192002</v>
      </c>
      <c r="I284" s="15">
        <v>53306.380785686997</v>
      </c>
      <c r="J284" s="11">
        <f>ROUND(ExecutiveBranchEmployeesByOccupationalSeries[[#This Row],[Female
Average Salary]]/ExecutiveBranchEmployeesByOccupationalSeries[[#This Row],[Male
Average Salary]],3)</f>
        <v>0.81200000000000006</v>
      </c>
      <c r="K284" s="16">
        <f>ROUND(ExecutiveBranchEmployeesByOccupationalSeries[[#This Row],[% 
of Total Pop]]*ExecutiveBranchEmployeesByOccupationalSeries[[#This Row],[Female/ Male Salary %]],7)</f>
        <v>1.6440000000000001E-3</v>
      </c>
    </row>
    <row r="285" spans="1:11" ht="15.6" x14ac:dyDescent="0.3">
      <c r="A285" s="6" t="s">
        <v>286</v>
      </c>
      <c r="B285" s="9">
        <f>ExecutiveBranchEmployeesByOccupationalSeries[[#This Row],[Male Employees]]+ExecutiveBranchEmployeesByOccupationalSeries[[#This Row],[Female Employees]]</f>
        <v>1105</v>
      </c>
      <c r="C285" s="13">
        <f>ExecutiveBranchEmployeesByOccupationalSeries[[#This Row],[Total Empl]]/$B$475</f>
        <v>5.6466860851346514E-4</v>
      </c>
      <c r="D285" s="9">
        <v>623</v>
      </c>
      <c r="E285" s="9">
        <v>482</v>
      </c>
      <c r="F285" s="11">
        <f>ExecutiveBranchEmployeesByOccupationalSeries[[#This Row],[Female Employees]]/ExecutiveBranchEmployeesByOccupationalSeries[[#This Row],[Total Empl]]</f>
        <v>0.43619909502262444</v>
      </c>
      <c r="G285" s="15">
        <f>((ExecutiveBranchEmployeesByOccupationalSeries[[#This Row],[Male Employees]]*ExecutiveBranchEmployeesByOccupationalSeries[[#This Row],[Male
Average Salary]])+(E285*ExecutiveBranchEmployeesByOccupationalSeries[[#This Row],[Female
Average Salary]]))/ExecutiveBranchEmployeesByOccupationalSeries[[#This Row],[Total Empl]]</f>
        <v>109017.03529411754</v>
      </c>
      <c r="H285" s="15">
        <v>113312.170144462</v>
      </c>
      <c r="I285" s="15">
        <v>103465.439834025</v>
      </c>
      <c r="J285" s="11">
        <f>ROUND(ExecutiveBranchEmployeesByOccupationalSeries[[#This Row],[Female
Average Salary]]/ExecutiveBranchEmployeesByOccupationalSeries[[#This Row],[Male
Average Salary]],3)</f>
        <v>0.91300000000000003</v>
      </c>
      <c r="K285" s="16">
        <f>ROUND(ExecutiveBranchEmployeesByOccupationalSeries[[#This Row],[% 
of Total Pop]]*ExecutiveBranchEmployeesByOccupationalSeries[[#This Row],[Female/ Male Salary %]],7)</f>
        <v>5.1550000000000001E-4</v>
      </c>
    </row>
    <row r="286" spans="1:11" ht="15.6" x14ac:dyDescent="0.3">
      <c r="A286" s="6" t="s">
        <v>287</v>
      </c>
      <c r="B286" s="9">
        <f>ExecutiveBranchEmployeesByOccupationalSeries[[#This Row],[Male Employees]]+ExecutiveBranchEmployeesByOccupationalSeries[[#This Row],[Female Employees]]</f>
        <v>8481</v>
      </c>
      <c r="C286" s="13">
        <f>ExecutiveBranchEmployeesByOccupationalSeries[[#This Row],[Total Empl]]/$B$475</f>
        <v>4.3338954468802697E-3</v>
      </c>
      <c r="D286" s="9">
        <v>6717</v>
      </c>
      <c r="E286" s="9">
        <v>1764</v>
      </c>
      <c r="F286" s="11">
        <f>ExecutiveBranchEmployeesByOccupationalSeries[[#This Row],[Female Employees]]/ExecutiveBranchEmployeesByOccupationalSeries[[#This Row],[Total Empl]]</f>
        <v>0.20799434029006014</v>
      </c>
      <c r="G286" s="15">
        <f>((ExecutiveBranchEmployeesByOccupationalSeries[[#This Row],[Male Employees]]*ExecutiveBranchEmployeesByOccupationalSeries[[#This Row],[Male
Average Salary]])+(E286*ExecutiveBranchEmployeesByOccupationalSeries[[#This Row],[Female
Average Salary]]))/ExecutiveBranchEmployeesByOccupationalSeries[[#This Row],[Total Empl]]</f>
        <v>85529.723120135081</v>
      </c>
      <c r="H286" s="15">
        <v>85044.781864204997</v>
      </c>
      <c r="I286" s="15">
        <v>87376.293650794003</v>
      </c>
      <c r="J286" s="11">
        <f>ROUND(ExecutiveBranchEmployeesByOccupationalSeries[[#This Row],[Female
Average Salary]]/ExecutiveBranchEmployeesByOccupationalSeries[[#This Row],[Male
Average Salary]],3)</f>
        <v>1.0269999999999999</v>
      </c>
      <c r="K286" s="16">
        <f>ROUND(ExecutiveBranchEmployeesByOccupationalSeries[[#This Row],[% 
of Total Pop]]*ExecutiveBranchEmployeesByOccupationalSeries[[#This Row],[Female/ Male Salary %]],7)</f>
        <v>4.4508999999999998E-3</v>
      </c>
    </row>
    <row r="287" spans="1:11" ht="15.6" x14ac:dyDescent="0.3">
      <c r="A287" s="6" t="s">
        <v>288</v>
      </c>
      <c r="B287" s="9">
        <f>ExecutiveBranchEmployeesByOccupationalSeries[[#This Row],[Male Employees]]+ExecutiveBranchEmployeesByOccupationalSeries[[#This Row],[Female Employees]]</f>
        <v>697</v>
      </c>
      <c r="C287" s="13">
        <f>ExecutiveBranchEmployeesByOccupationalSeries[[#This Row],[Total Empl]]/$B$475</f>
        <v>3.5617558383157035E-4</v>
      </c>
      <c r="D287" s="9">
        <v>425</v>
      </c>
      <c r="E287" s="9">
        <v>272</v>
      </c>
      <c r="F287" s="11">
        <f>ExecutiveBranchEmployeesByOccupationalSeries[[#This Row],[Female Employees]]/ExecutiveBranchEmployeesByOccupationalSeries[[#This Row],[Total Empl]]</f>
        <v>0.3902439024390244</v>
      </c>
      <c r="G287" s="15">
        <f>((ExecutiveBranchEmployeesByOccupationalSeries[[#This Row],[Male Employees]]*ExecutiveBranchEmployeesByOccupationalSeries[[#This Row],[Male
Average Salary]])+(E287*ExecutiveBranchEmployeesByOccupationalSeries[[#This Row],[Female
Average Salary]]))/ExecutiveBranchEmployeesByOccupationalSeries[[#This Row],[Total Empl]]</f>
        <v>77665.952654232591</v>
      </c>
      <c r="H287" s="15">
        <v>77285.919999999998</v>
      </c>
      <c r="I287" s="15">
        <v>78259.753676470995</v>
      </c>
      <c r="J287" s="11">
        <f>ROUND(ExecutiveBranchEmployeesByOccupationalSeries[[#This Row],[Female
Average Salary]]/ExecutiveBranchEmployeesByOccupationalSeries[[#This Row],[Male
Average Salary]],3)</f>
        <v>1.0129999999999999</v>
      </c>
      <c r="K287" s="16">
        <f>ROUND(ExecutiveBranchEmployeesByOccupationalSeries[[#This Row],[% 
of Total Pop]]*ExecutiveBranchEmployeesByOccupationalSeries[[#This Row],[Female/ Male Salary %]],7)</f>
        <v>3.6079999999999999E-4</v>
      </c>
    </row>
    <row r="288" spans="1:11" ht="15.6" x14ac:dyDescent="0.3">
      <c r="A288" s="6" t="s">
        <v>289</v>
      </c>
      <c r="B288" s="9">
        <f>ExecutiveBranchEmployeesByOccupationalSeries[[#This Row],[Male Employees]]+ExecutiveBranchEmployeesByOccupationalSeries[[#This Row],[Female Employees]]</f>
        <v>529</v>
      </c>
      <c r="C288" s="13">
        <f>ExecutiveBranchEmployeesByOccupationalSeries[[#This Row],[Total Empl]]/$B$475</f>
        <v>2.7032551484490778E-4</v>
      </c>
      <c r="D288" s="9">
        <v>177</v>
      </c>
      <c r="E288" s="9">
        <v>352</v>
      </c>
      <c r="F288" s="11">
        <f>ExecutiveBranchEmployeesByOccupationalSeries[[#This Row],[Female Employees]]/ExecutiveBranchEmployeesByOccupationalSeries[[#This Row],[Total Empl]]</f>
        <v>0.66540642722117205</v>
      </c>
      <c r="G288" s="15">
        <f>((ExecutiveBranchEmployeesByOccupationalSeries[[#This Row],[Male Employees]]*ExecutiveBranchEmployeesByOccupationalSeries[[#This Row],[Male
Average Salary]])+(E288*ExecutiveBranchEmployeesByOccupationalSeries[[#This Row],[Female
Average Salary]]))/ExecutiveBranchEmployeesByOccupationalSeries[[#This Row],[Total Empl]]</f>
        <v>120805.06049149332</v>
      </c>
      <c r="H288" s="15">
        <v>121420.937853107</v>
      </c>
      <c r="I288" s="15">
        <v>120495.372159091</v>
      </c>
      <c r="J288" s="11">
        <f>ROUND(ExecutiveBranchEmployeesByOccupationalSeries[[#This Row],[Female
Average Salary]]/ExecutiveBranchEmployeesByOccupationalSeries[[#This Row],[Male
Average Salary]],3)</f>
        <v>0.99199999999999999</v>
      </c>
      <c r="K288" s="16">
        <f>ROUND(ExecutiveBranchEmployeesByOccupationalSeries[[#This Row],[% 
of Total Pop]]*ExecutiveBranchEmployeesByOccupationalSeries[[#This Row],[Female/ Male Salary %]],7)</f>
        <v>2.6820000000000001E-4</v>
      </c>
    </row>
    <row r="289" spans="1:11" ht="15.6" x14ac:dyDescent="0.3">
      <c r="A289" s="6" t="s">
        <v>290</v>
      </c>
      <c r="B289" s="9">
        <f>ExecutiveBranchEmployeesByOccupationalSeries[[#This Row],[Male Employees]]+ExecutiveBranchEmployeesByOccupationalSeries[[#This Row],[Female Employees]]</f>
        <v>804</v>
      </c>
      <c r="C289" s="13">
        <f>ExecutiveBranchEmployeesByOccupationalSeries[[#This Row],[Total Empl]]/$B$475</f>
        <v>4.1085390157902805E-4</v>
      </c>
      <c r="D289" s="9">
        <v>365</v>
      </c>
      <c r="E289" s="9">
        <v>439</v>
      </c>
      <c r="F289" s="11">
        <f>ExecutiveBranchEmployeesByOccupationalSeries[[#This Row],[Female Employees]]/ExecutiveBranchEmployeesByOccupationalSeries[[#This Row],[Total Empl]]</f>
        <v>0.54601990049751248</v>
      </c>
      <c r="G289" s="15">
        <f>((ExecutiveBranchEmployeesByOccupationalSeries[[#This Row],[Male Employees]]*ExecutiveBranchEmployeesByOccupationalSeries[[#This Row],[Male
Average Salary]])+(E289*ExecutiveBranchEmployeesByOccupationalSeries[[#This Row],[Female
Average Salary]]))/ExecutiveBranchEmployeesByOccupationalSeries[[#This Row],[Total Empl]]</f>
        <v>78853.946826937958</v>
      </c>
      <c r="H289" s="15">
        <v>81069.030136985995</v>
      </c>
      <c r="I289" s="15">
        <v>77012.248858446997</v>
      </c>
      <c r="J289" s="11">
        <f>ROUND(ExecutiveBranchEmployeesByOccupationalSeries[[#This Row],[Female
Average Salary]]/ExecutiveBranchEmployeesByOccupationalSeries[[#This Row],[Male
Average Salary]],3)</f>
        <v>0.95</v>
      </c>
      <c r="K289" s="16">
        <f>ROUND(ExecutiveBranchEmployeesByOccupationalSeries[[#This Row],[% 
of Total Pop]]*ExecutiveBranchEmployeesByOccupationalSeries[[#This Row],[Female/ Male Salary %]],7)</f>
        <v>3.903E-4</v>
      </c>
    </row>
    <row r="290" spans="1:11" ht="15.6" x14ac:dyDescent="0.3">
      <c r="A290" s="6" t="s">
        <v>291</v>
      </c>
      <c r="B290" s="9">
        <f>ExecutiveBranchEmployeesByOccupationalSeries[[#This Row],[Male Employees]]+ExecutiveBranchEmployeesByOccupationalSeries[[#This Row],[Female Employees]]</f>
        <v>2065</v>
      </c>
      <c r="C290" s="13">
        <f>ExecutiveBranchEmployeesByOccupationalSeries[[#This Row],[Total Empl]]/$B$475</f>
        <v>1.0552404312943941E-3</v>
      </c>
      <c r="D290" s="9">
        <v>1231</v>
      </c>
      <c r="E290" s="9">
        <v>834</v>
      </c>
      <c r="F290" s="11">
        <f>ExecutiveBranchEmployeesByOccupationalSeries[[#This Row],[Female Employees]]/ExecutiveBranchEmployeesByOccupationalSeries[[#This Row],[Total Empl]]</f>
        <v>0.40387409200968521</v>
      </c>
      <c r="G290" s="15">
        <f>((ExecutiveBranchEmployeesByOccupationalSeries[[#This Row],[Male Employees]]*ExecutiveBranchEmployeesByOccupationalSeries[[#This Row],[Male
Average Salary]])+(E290*ExecutiveBranchEmployeesByOccupationalSeries[[#This Row],[Female
Average Salary]]))/ExecutiveBranchEmployeesByOccupationalSeries[[#This Row],[Total Empl]]</f>
        <v>102083.1022099882</v>
      </c>
      <c r="H290" s="15">
        <v>100096.704305443</v>
      </c>
      <c r="I290" s="15">
        <v>105015.06362545</v>
      </c>
      <c r="J290" s="11">
        <f>ROUND(ExecutiveBranchEmployeesByOccupationalSeries[[#This Row],[Female
Average Salary]]/ExecutiveBranchEmployeesByOccupationalSeries[[#This Row],[Male
Average Salary]],3)</f>
        <v>1.0489999999999999</v>
      </c>
      <c r="K290" s="16">
        <f>ROUND(ExecutiveBranchEmployeesByOccupationalSeries[[#This Row],[% 
of Total Pop]]*ExecutiveBranchEmployeesByOccupationalSeries[[#This Row],[Female/ Male Salary %]],7)</f>
        <v>1.1069000000000001E-3</v>
      </c>
    </row>
    <row r="291" spans="1:11" ht="15.6" x14ac:dyDescent="0.3">
      <c r="A291" s="6" t="s">
        <v>292</v>
      </c>
      <c r="B291" s="9">
        <f>ExecutiveBranchEmployeesByOccupationalSeries[[#This Row],[Male Employees]]+ExecutiveBranchEmployeesByOccupationalSeries[[#This Row],[Female Employees]]</f>
        <v>38340</v>
      </c>
      <c r="C291" s="13">
        <f>ExecutiveBranchEmployeesByOccupationalSeries[[#This Row],[Total Empl]]/$B$475</f>
        <v>1.9592212172313352E-2</v>
      </c>
      <c r="D291" s="9">
        <v>26240</v>
      </c>
      <c r="E291" s="9">
        <v>12100</v>
      </c>
      <c r="F291" s="11">
        <f>ExecutiveBranchEmployeesByOccupationalSeries[[#This Row],[Female Employees]]/ExecutiveBranchEmployeesByOccupationalSeries[[#This Row],[Total Empl]]</f>
        <v>0.31559728742827337</v>
      </c>
      <c r="G291" s="15">
        <f>((ExecutiveBranchEmployeesByOccupationalSeries[[#This Row],[Male Employees]]*ExecutiveBranchEmployeesByOccupationalSeries[[#This Row],[Male
Average Salary]])+(E291*ExecutiveBranchEmployeesByOccupationalSeries[[#This Row],[Female
Average Salary]]))/ExecutiveBranchEmployeesByOccupationalSeries[[#This Row],[Total Empl]]</f>
        <v>100982.66814895639</v>
      </c>
      <c r="H291" s="15">
        <v>101665.82618639201</v>
      </c>
      <c r="I291" s="15">
        <v>99501.175016534005</v>
      </c>
      <c r="J291" s="11">
        <f>ROUND(ExecutiveBranchEmployeesByOccupationalSeries[[#This Row],[Female
Average Salary]]/ExecutiveBranchEmployeesByOccupationalSeries[[#This Row],[Male
Average Salary]],3)</f>
        <v>0.97899999999999998</v>
      </c>
      <c r="K291" s="16">
        <f>ROUND(ExecutiveBranchEmployeesByOccupationalSeries[[#This Row],[% 
of Total Pop]]*ExecutiveBranchEmployeesByOccupationalSeries[[#This Row],[Female/ Male Salary %]],7)</f>
        <v>1.9180800000000001E-2</v>
      </c>
    </row>
    <row r="292" spans="1:11" ht="15.6" x14ac:dyDescent="0.3">
      <c r="A292" s="6" t="s">
        <v>293</v>
      </c>
      <c r="B292" s="9">
        <f>ExecutiveBranchEmployeesByOccupationalSeries[[#This Row],[Male Employees]]+ExecutiveBranchEmployeesByOccupationalSeries[[#This Row],[Female Employees]]</f>
        <v>46469</v>
      </c>
      <c r="C292" s="13">
        <f>ExecutiveBranchEmployeesByOccupationalSeries[[#This Row],[Total Empl]]/$B$475</f>
        <v>2.3746231284173948E-2</v>
      </c>
      <c r="D292" s="9">
        <v>26335</v>
      </c>
      <c r="E292" s="9">
        <v>20134</v>
      </c>
      <c r="F292" s="11">
        <f>ExecutiveBranchEmployeesByOccupationalSeries[[#This Row],[Female Employees]]/ExecutiveBranchEmployeesByOccupationalSeries[[#This Row],[Total Empl]]</f>
        <v>0.43327809937807998</v>
      </c>
      <c r="G292" s="15">
        <f>((ExecutiveBranchEmployeesByOccupationalSeries[[#This Row],[Male Employees]]*ExecutiveBranchEmployeesByOccupationalSeries[[#This Row],[Male
Average Salary]])+(E292*ExecutiveBranchEmployeesByOccupationalSeries[[#This Row],[Female
Average Salary]]))/ExecutiveBranchEmployeesByOccupationalSeries[[#This Row],[Total Empl]]</f>
        <v>49569.651895905168</v>
      </c>
      <c r="H292" s="15">
        <v>49513.280153717002</v>
      </c>
      <c r="I292" s="15">
        <v>49643.385373133999</v>
      </c>
      <c r="J292" s="11">
        <f>ROUND(ExecutiveBranchEmployeesByOccupationalSeries[[#This Row],[Female
Average Salary]]/ExecutiveBranchEmployeesByOccupationalSeries[[#This Row],[Male
Average Salary]],3)</f>
        <v>1.0029999999999999</v>
      </c>
      <c r="K292" s="16">
        <f>ROUND(ExecutiveBranchEmployeesByOccupationalSeries[[#This Row],[% 
of Total Pop]]*ExecutiveBranchEmployeesByOccupationalSeries[[#This Row],[Female/ Male Salary %]],7)</f>
        <v>2.3817499999999998E-2</v>
      </c>
    </row>
    <row r="293" spans="1:11" ht="15.6" x14ac:dyDescent="0.3">
      <c r="A293" s="6" t="s">
        <v>294</v>
      </c>
      <c r="B293" s="9">
        <f>ExecutiveBranchEmployeesByOccupationalSeries[[#This Row],[Male Employees]]+ExecutiveBranchEmployeesByOccupationalSeries[[#This Row],[Female Employees]]</f>
        <v>1440</v>
      </c>
      <c r="C293" s="13">
        <f>ExecutiveBranchEmployeesByOccupationalSeries[[#This Row],[Total Empl]]/$B$475</f>
        <v>7.3585773417139352E-4</v>
      </c>
      <c r="D293" s="9">
        <v>538</v>
      </c>
      <c r="E293" s="9">
        <v>902</v>
      </c>
      <c r="F293" s="11">
        <f>ExecutiveBranchEmployeesByOccupationalSeries[[#This Row],[Female Employees]]/ExecutiveBranchEmployeesByOccupationalSeries[[#This Row],[Total Empl]]</f>
        <v>0.62638888888888888</v>
      </c>
      <c r="G293" s="15">
        <f>((ExecutiveBranchEmployeesByOccupationalSeries[[#This Row],[Male Employees]]*ExecutiveBranchEmployeesByOccupationalSeries[[#This Row],[Male
Average Salary]])+(E293*ExecutiveBranchEmployeesByOccupationalSeries[[#This Row],[Female
Average Salary]]))/ExecutiveBranchEmployeesByOccupationalSeries[[#This Row],[Total Empl]]</f>
        <v>88005.707638888591</v>
      </c>
      <c r="H293" s="15">
        <v>90003.905204461</v>
      </c>
      <c r="I293" s="15">
        <v>86813.878048779996</v>
      </c>
      <c r="J293" s="11">
        <f>ROUND(ExecutiveBranchEmployeesByOccupationalSeries[[#This Row],[Female
Average Salary]]/ExecutiveBranchEmployeesByOccupationalSeries[[#This Row],[Male
Average Salary]],3)</f>
        <v>0.96499999999999997</v>
      </c>
      <c r="K293" s="16">
        <f>ROUND(ExecutiveBranchEmployeesByOccupationalSeries[[#This Row],[% 
of Total Pop]]*ExecutiveBranchEmployeesByOccupationalSeries[[#This Row],[Female/ Male Salary %]],7)</f>
        <v>7.1009999999999997E-4</v>
      </c>
    </row>
    <row r="294" spans="1:11" ht="15.6" x14ac:dyDescent="0.3">
      <c r="A294" s="6" t="s">
        <v>295</v>
      </c>
      <c r="B294" s="9">
        <f>ExecutiveBranchEmployeesByOccupationalSeries[[#This Row],[Male Employees]]+ExecutiveBranchEmployeesByOccupationalSeries[[#This Row],[Female Employees]]</f>
        <v>2427</v>
      </c>
      <c r="C294" s="13">
        <f>ExecutiveBranchEmployeesByOccupationalSeries[[#This Row],[Total Empl]]/$B$475</f>
        <v>1.2402268894680362E-3</v>
      </c>
      <c r="D294" s="9">
        <v>1310</v>
      </c>
      <c r="E294" s="9">
        <v>1117</v>
      </c>
      <c r="F294" s="11">
        <f>ExecutiveBranchEmployeesByOccupationalSeries[[#This Row],[Female Employees]]/ExecutiveBranchEmployeesByOccupationalSeries[[#This Row],[Total Empl]]</f>
        <v>0.46023897816234033</v>
      </c>
      <c r="G294" s="15">
        <f>((ExecutiveBranchEmployeesByOccupationalSeries[[#This Row],[Male Employees]]*ExecutiveBranchEmployeesByOccupationalSeries[[#This Row],[Male
Average Salary]])+(E294*ExecutiveBranchEmployeesByOccupationalSeries[[#This Row],[Female
Average Salary]]))/ExecutiveBranchEmployeesByOccupationalSeries[[#This Row],[Total Empl]]</f>
        <v>101985.64263667582</v>
      </c>
      <c r="H294" s="15">
        <v>102847.66259542</v>
      </c>
      <c r="I294" s="15">
        <v>100974.67921146999</v>
      </c>
      <c r="J294" s="11">
        <f>ROUND(ExecutiveBranchEmployeesByOccupationalSeries[[#This Row],[Female
Average Salary]]/ExecutiveBranchEmployeesByOccupationalSeries[[#This Row],[Male
Average Salary]],3)</f>
        <v>0.98199999999999998</v>
      </c>
      <c r="K294" s="16">
        <f>ROUND(ExecutiveBranchEmployeesByOccupationalSeries[[#This Row],[% 
of Total Pop]]*ExecutiveBranchEmployeesByOccupationalSeries[[#This Row],[Female/ Male Salary %]],7)</f>
        <v>1.2179000000000001E-3</v>
      </c>
    </row>
    <row r="295" spans="1:11" ht="15.6" x14ac:dyDescent="0.3">
      <c r="A295" s="6" t="s">
        <v>296</v>
      </c>
      <c r="B295" s="9">
        <f>ExecutiveBranchEmployeesByOccupationalSeries[[#This Row],[Male Employees]]+ExecutiveBranchEmployeesByOccupationalSeries[[#This Row],[Female Employees]]</f>
        <v>42060</v>
      </c>
      <c r="C295" s="13">
        <f>ExecutiveBranchEmployeesByOccupationalSeries[[#This Row],[Total Empl]]/$B$475</f>
        <v>2.1493177985589453E-2</v>
      </c>
      <c r="D295" s="9">
        <v>34367</v>
      </c>
      <c r="E295" s="9">
        <v>7693</v>
      </c>
      <c r="F295" s="11">
        <f>ExecutiveBranchEmployeesByOccupationalSeries[[#This Row],[Female Employees]]/ExecutiveBranchEmployeesByOccupationalSeries[[#This Row],[Total Empl]]</f>
        <v>0.18290537327627199</v>
      </c>
      <c r="G295" s="15">
        <f>((ExecutiveBranchEmployeesByOccupationalSeries[[#This Row],[Male Employees]]*ExecutiveBranchEmployeesByOccupationalSeries[[#This Row],[Male
Average Salary]])+(E295*ExecutiveBranchEmployeesByOccupationalSeries[[#This Row],[Female
Average Salary]]))/ExecutiveBranchEmployeesByOccupationalSeries[[#This Row],[Total Empl]]</f>
        <v>117158.3806216427</v>
      </c>
      <c r="H295" s="15">
        <v>117898.81037895101</v>
      </c>
      <c r="I295" s="15">
        <v>113850.652886115</v>
      </c>
      <c r="J295" s="11">
        <f>ROUND(ExecutiveBranchEmployeesByOccupationalSeries[[#This Row],[Female
Average Salary]]/ExecutiveBranchEmployeesByOccupationalSeries[[#This Row],[Male
Average Salary]],3)</f>
        <v>0.96599999999999997</v>
      </c>
      <c r="K295" s="16">
        <f>ROUND(ExecutiveBranchEmployeesByOccupationalSeries[[#This Row],[% 
of Total Pop]]*ExecutiveBranchEmployeesByOccupationalSeries[[#This Row],[Female/ Male Salary %]],7)</f>
        <v>2.07624E-2</v>
      </c>
    </row>
    <row r="296" spans="1:11" ht="15.6" x14ac:dyDescent="0.3">
      <c r="A296" s="6" t="s">
        <v>297</v>
      </c>
      <c r="B296" s="9">
        <f>ExecutiveBranchEmployeesByOccupationalSeries[[#This Row],[Male Employees]]+ExecutiveBranchEmployeesByOccupationalSeries[[#This Row],[Female Employees]]</f>
        <v>1009</v>
      </c>
      <c r="C296" s="13">
        <f>ExecutiveBranchEmployeesByOccupationalSeries[[#This Row],[Total Empl]]/$B$475</f>
        <v>5.1561142623537232E-4</v>
      </c>
      <c r="D296" s="9">
        <v>962</v>
      </c>
      <c r="E296" s="9">
        <v>47</v>
      </c>
      <c r="F296" s="11">
        <f>ExecutiveBranchEmployeesByOccupationalSeries[[#This Row],[Female Employees]]/ExecutiveBranchEmployeesByOccupationalSeries[[#This Row],[Total Empl]]</f>
        <v>4.6580773042616451E-2</v>
      </c>
      <c r="G296" s="15">
        <f>((ExecutiveBranchEmployeesByOccupationalSeries[[#This Row],[Male Employees]]*ExecutiveBranchEmployeesByOccupationalSeries[[#This Row],[Male
Average Salary]])+(E296*ExecutiveBranchEmployeesByOccupationalSeries[[#This Row],[Female
Average Salary]]))/ExecutiveBranchEmployeesByOccupationalSeries[[#This Row],[Total Empl]]</f>
        <v>97730.955401387109</v>
      </c>
      <c r="H296" s="15">
        <v>97953.774428274002</v>
      </c>
      <c r="I296" s="15">
        <v>93170.276595745003</v>
      </c>
      <c r="J296" s="11">
        <f>ROUND(ExecutiveBranchEmployeesByOccupationalSeries[[#This Row],[Female
Average Salary]]/ExecutiveBranchEmployeesByOccupationalSeries[[#This Row],[Male
Average Salary]],3)</f>
        <v>0.95099999999999996</v>
      </c>
      <c r="K296" s="16">
        <f>ROUND(ExecutiveBranchEmployeesByOccupationalSeries[[#This Row],[% 
of Total Pop]]*ExecutiveBranchEmployeesByOccupationalSeries[[#This Row],[Female/ Male Salary %]],7)</f>
        <v>4.9030000000000005E-4</v>
      </c>
    </row>
    <row r="297" spans="1:11" ht="15.6" x14ac:dyDescent="0.3">
      <c r="A297" s="6" t="s">
        <v>298</v>
      </c>
      <c r="B297" s="9">
        <f>ExecutiveBranchEmployeesByOccupationalSeries[[#This Row],[Male Employees]]+ExecutiveBranchEmployeesByOccupationalSeries[[#This Row],[Female Employees]]</f>
        <v>4268</v>
      </c>
      <c r="C297" s="13">
        <f>ExecutiveBranchEmployeesByOccupationalSeries[[#This Row],[Total Empl]]/$B$475</f>
        <v>2.1810005621135469E-3</v>
      </c>
      <c r="D297" s="9">
        <v>3907</v>
      </c>
      <c r="E297" s="9">
        <v>361</v>
      </c>
      <c r="F297" s="11">
        <f>ExecutiveBranchEmployeesByOccupationalSeries[[#This Row],[Female Employees]]/ExecutiveBranchEmployeesByOccupationalSeries[[#This Row],[Total Empl]]</f>
        <v>8.4582942830365507E-2</v>
      </c>
      <c r="G297" s="15">
        <f>((ExecutiveBranchEmployeesByOccupationalSeries[[#This Row],[Male Employees]]*ExecutiveBranchEmployeesByOccupationalSeries[[#This Row],[Male
Average Salary]])+(E297*ExecutiveBranchEmployeesByOccupationalSeries[[#This Row],[Female
Average Salary]]))/ExecutiveBranchEmployeesByOccupationalSeries[[#This Row],[Total Empl]]</f>
        <v>128281.56117483956</v>
      </c>
      <c r="H297" s="15">
        <v>128335.09421403</v>
      </c>
      <c r="I297" s="15">
        <v>127702.188365651</v>
      </c>
      <c r="J297" s="11">
        <f>ROUND(ExecutiveBranchEmployeesByOccupationalSeries[[#This Row],[Female
Average Salary]]/ExecutiveBranchEmployeesByOccupationalSeries[[#This Row],[Male
Average Salary]],3)</f>
        <v>0.995</v>
      </c>
      <c r="K297" s="16">
        <f>ROUND(ExecutiveBranchEmployeesByOccupationalSeries[[#This Row],[% 
of Total Pop]]*ExecutiveBranchEmployeesByOccupationalSeries[[#This Row],[Female/ Male Salary %]],7)</f>
        <v>2.1700999999999999E-3</v>
      </c>
    </row>
    <row r="298" spans="1:11" ht="15.6" x14ac:dyDescent="0.3">
      <c r="A298" s="6" t="s">
        <v>299</v>
      </c>
      <c r="B298" s="9">
        <f>ExecutiveBranchEmployeesByOccupationalSeries[[#This Row],[Male Employees]]+ExecutiveBranchEmployeesByOccupationalSeries[[#This Row],[Female Employees]]</f>
        <v>362</v>
      </c>
      <c r="C298" s="13">
        <f>ExecutiveBranchEmployeesByOccupationalSeries[[#This Row],[Total Empl]]/$B$475</f>
        <v>1.8498645817364198E-4</v>
      </c>
      <c r="D298" s="9">
        <v>234</v>
      </c>
      <c r="E298" s="9">
        <v>128</v>
      </c>
      <c r="F298" s="11">
        <f>ExecutiveBranchEmployeesByOccupationalSeries[[#This Row],[Female Employees]]/ExecutiveBranchEmployeesByOccupationalSeries[[#This Row],[Total Empl]]</f>
        <v>0.35359116022099446</v>
      </c>
      <c r="G298" s="15">
        <f>((ExecutiveBranchEmployeesByOccupationalSeries[[#This Row],[Male Employees]]*ExecutiveBranchEmployeesByOccupationalSeries[[#This Row],[Male
Average Salary]])+(E298*ExecutiveBranchEmployeesByOccupationalSeries[[#This Row],[Female
Average Salary]]))/ExecutiveBranchEmployeesByOccupationalSeries[[#This Row],[Total Empl]]</f>
        <v>212230.15193370183</v>
      </c>
      <c r="H298" s="15">
        <v>216477.18376068401</v>
      </c>
      <c r="I298" s="15">
        <v>204466.046875</v>
      </c>
      <c r="J298" s="11">
        <f>ROUND(ExecutiveBranchEmployeesByOccupationalSeries[[#This Row],[Female
Average Salary]]/ExecutiveBranchEmployeesByOccupationalSeries[[#This Row],[Male
Average Salary]],3)</f>
        <v>0.94499999999999995</v>
      </c>
      <c r="K298" s="16">
        <f>ROUND(ExecutiveBranchEmployeesByOccupationalSeries[[#This Row],[% 
of Total Pop]]*ExecutiveBranchEmployeesByOccupationalSeries[[#This Row],[Female/ Male Salary %]],7)</f>
        <v>1.7479999999999999E-4</v>
      </c>
    </row>
    <row r="299" spans="1:11" ht="15.6" x14ac:dyDescent="0.3">
      <c r="A299" s="6" t="s">
        <v>300</v>
      </c>
      <c r="B299" s="9">
        <f>ExecutiveBranchEmployeesByOccupationalSeries[[#This Row],[Male Employees]]+ExecutiveBranchEmployeesByOccupationalSeries[[#This Row],[Female Employees]]</f>
        <v>1101</v>
      </c>
      <c r="C299" s="13">
        <f>ExecutiveBranchEmployeesByOccupationalSeries[[#This Row],[Total Empl]]/$B$475</f>
        <v>5.6262455925187795E-4</v>
      </c>
      <c r="D299" s="9">
        <v>564</v>
      </c>
      <c r="E299" s="9">
        <v>537</v>
      </c>
      <c r="F299" s="11">
        <f>ExecutiveBranchEmployeesByOccupationalSeries[[#This Row],[Female Employees]]/ExecutiveBranchEmployeesByOccupationalSeries[[#This Row],[Total Empl]]</f>
        <v>0.4877384196185286</v>
      </c>
      <c r="G299" s="15">
        <f>((ExecutiveBranchEmployeesByOccupationalSeries[[#This Row],[Male Employees]]*ExecutiveBranchEmployeesByOccupationalSeries[[#This Row],[Male
Average Salary]])+(E299*ExecutiveBranchEmployeesByOccupationalSeries[[#This Row],[Female
Average Salary]]))/ExecutiveBranchEmployeesByOccupationalSeries[[#This Row],[Total Empl]]</f>
        <v>99050.865576748241</v>
      </c>
      <c r="H299" s="15">
        <v>98582.097517729999</v>
      </c>
      <c r="I299" s="15">
        <v>99543.202979516005</v>
      </c>
      <c r="J299" s="11">
        <f>ROUND(ExecutiveBranchEmployeesByOccupationalSeries[[#This Row],[Female
Average Salary]]/ExecutiveBranchEmployeesByOccupationalSeries[[#This Row],[Male
Average Salary]],3)</f>
        <v>1.01</v>
      </c>
      <c r="K299" s="16">
        <f>ROUND(ExecutiveBranchEmployeesByOccupationalSeries[[#This Row],[% 
of Total Pop]]*ExecutiveBranchEmployeesByOccupationalSeries[[#This Row],[Female/ Male Salary %]],7)</f>
        <v>5.6829999999999999E-4</v>
      </c>
    </row>
    <row r="300" spans="1:11" ht="15.6" x14ac:dyDescent="0.3">
      <c r="A300" s="6" t="s">
        <v>301</v>
      </c>
      <c r="B300" s="9">
        <f>ExecutiveBranchEmployeesByOccupationalSeries[[#This Row],[Male Employees]]+ExecutiveBranchEmployeesByOccupationalSeries[[#This Row],[Female Employees]]</f>
        <v>816</v>
      </c>
      <c r="C300" s="13">
        <f>ExecutiveBranchEmployeesByOccupationalSeries[[#This Row],[Total Empl]]/$B$475</f>
        <v>4.1698604936378969E-4</v>
      </c>
      <c r="D300" s="9">
        <v>342</v>
      </c>
      <c r="E300" s="9">
        <v>474</v>
      </c>
      <c r="F300" s="11">
        <f>ExecutiveBranchEmployeesByOccupationalSeries[[#This Row],[Female Employees]]/ExecutiveBranchEmployeesByOccupationalSeries[[#This Row],[Total Empl]]</f>
        <v>0.58088235294117652</v>
      </c>
      <c r="G300" s="15">
        <f>((ExecutiveBranchEmployeesByOccupationalSeries[[#This Row],[Male Employees]]*ExecutiveBranchEmployeesByOccupationalSeries[[#This Row],[Male
Average Salary]])+(E300*ExecutiveBranchEmployeesByOccupationalSeries[[#This Row],[Female
Average Salary]]))/ExecutiveBranchEmployeesByOccupationalSeries[[#This Row],[Total Empl]]</f>
        <v>94407.185049019608</v>
      </c>
      <c r="H300" s="15">
        <v>92365.687134502994</v>
      </c>
      <c r="I300" s="15">
        <v>95880.164556962001</v>
      </c>
      <c r="J300" s="11">
        <f>ROUND(ExecutiveBranchEmployeesByOccupationalSeries[[#This Row],[Female
Average Salary]]/ExecutiveBranchEmployeesByOccupationalSeries[[#This Row],[Male
Average Salary]],3)</f>
        <v>1.038</v>
      </c>
      <c r="K300" s="16">
        <f>ROUND(ExecutiveBranchEmployeesByOccupationalSeries[[#This Row],[% 
of Total Pop]]*ExecutiveBranchEmployeesByOccupationalSeries[[#This Row],[Female/ Male Salary %]],7)</f>
        <v>4.328E-4</v>
      </c>
    </row>
    <row r="301" spans="1:11" ht="15.6" x14ac:dyDescent="0.3">
      <c r="A301" s="6" t="s">
        <v>302</v>
      </c>
      <c r="B301" s="9">
        <f>ExecutiveBranchEmployeesByOccupationalSeries[[#This Row],[Male Employees]]+ExecutiveBranchEmployeesByOccupationalSeries[[#This Row],[Female Employees]]</f>
        <v>4864</v>
      </c>
      <c r="C301" s="13">
        <f>ExecutiveBranchEmployeesByOccupationalSeries[[#This Row],[Total Empl]]/$B$475</f>
        <v>2.4855639020900403E-3</v>
      </c>
      <c r="D301" s="9">
        <v>2763</v>
      </c>
      <c r="E301" s="9">
        <v>2101</v>
      </c>
      <c r="F301" s="11">
        <f>ExecutiveBranchEmployeesByOccupationalSeries[[#This Row],[Female Employees]]/ExecutiveBranchEmployeesByOccupationalSeries[[#This Row],[Total Empl]]</f>
        <v>0.43194901315789475</v>
      </c>
      <c r="G301" s="15">
        <f>((ExecutiveBranchEmployeesByOccupationalSeries[[#This Row],[Male Employees]]*ExecutiveBranchEmployeesByOccupationalSeries[[#This Row],[Male
Average Salary]])+(E301*ExecutiveBranchEmployeesByOccupationalSeries[[#This Row],[Female
Average Salary]]))/ExecutiveBranchEmployeesByOccupationalSeries[[#This Row],[Total Empl]]</f>
        <v>64622.902725540102</v>
      </c>
      <c r="H301" s="15">
        <v>65499.791938998002</v>
      </c>
      <c r="I301" s="15">
        <v>63469.716196847003</v>
      </c>
      <c r="J301" s="11">
        <f>ROUND(ExecutiveBranchEmployeesByOccupationalSeries[[#This Row],[Female
Average Salary]]/ExecutiveBranchEmployeesByOccupationalSeries[[#This Row],[Male
Average Salary]],3)</f>
        <v>0.96899999999999997</v>
      </c>
      <c r="K301" s="16">
        <f>ROUND(ExecutiveBranchEmployeesByOccupationalSeries[[#This Row],[% 
of Total Pop]]*ExecutiveBranchEmployeesByOccupationalSeries[[#This Row],[Female/ Male Salary %]],7)</f>
        <v>2.4085000000000001E-3</v>
      </c>
    </row>
    <row r="302" spans="1:11" ht="15.6" x14ac:dyDescent="0.3">
      <c r="A302" s="6" t="s">
        <v>303</v>
      </c>
      <c r="B302" s="9">
        <f>ExecutiveBranchEmployeesByOccupationalSeries[[#This Row],[Male Employees]]+ExecutiveBranchEmployeesByOccupationalSeries[[#This Row],[Female Employees]]</f>
        <v>1393</v>
      </c>
      <c r="C302" s="13">
        <f>ExecutiveBranchEmployeesByOccupationalSeries[[#This Row],[Total Empl]]/$B$475</f>
        <v>7.1184015534774393E-4</v>
      </c>
      <c r="D302" s="9">
        <v>674</v>
      </c>
      <c r="E302" s="9">
        <v>719</v>
      </c>
      <c r="F302" s="11">
        <f>ExecutiveBranchEmployeesByOccupationalSeries[[#This Row],[Female Employees]]/ExecutiveBranchEmployeesByOccupationalSeries[[#This Row],[Total Empl]]</f>
        <v>0.51615218951902364</v>
      </c>
      <c r="G302" s="15">
        <f>((ExecutiveBranchEmployeesByOccupationalSeries[[#This Row],[Male Employees]]*ExecutiveBranchEmployeesByOccupationalSeries[[#This Row],[Male
Average Salary]])+(E302*ExecutiveBranchEmployeesByOccupationalSeries[[#This Row],[Female
Average Salary]]))/ExecutiveBranchEmployeesByOccupationalSeries[[#This Row],[Total Empl]]</f>
        <v>49968.518305814672</v>
      </c>
      <c r="H302" s="15">
        <v>50102.728486647</v>
      </c>
      <c r="I302" s="15">
        <v>49842.707927677002</v>
      </c>
      <c r="J302" s="11">
        <f>ROUND(ExecutiveBranchEmployeesByOccupationalSeries[[#This Row],[Female
Average Salary]]/ExecutiveBranchEmployeesByOccupationalSeries[[#This Row],[Male
Average Salary]],3)</f>
        <v>0.995</v>
      </c>
      <c r="K302" s="16">
        <f>ROUND(ExecutiveBranchEmployeesByOccupationalSeries[[#This Row],[% 
of Total Pop]]*ExecutiveBranchEmployeesByOccupationalSeries[[#This Row],[Female/ Male Salary %]],7)</f>
        <v>7.0830000000000003E-4</v>
      </c>
    </row>
    <row r="303" spans="1:11" ht="15.6" x14ac:dyDescent="0.3">
      <c r="A303" s="6" t="s">
        <v>304</v>
      </c>
      <c r="B303" s="9">
        <f>ExecutiveBranchEmployeesByOccupationalSeries[[#This Row],[Male Employees]]+ExecutiveBranchEmployeesByOccupationalSeries[[#This Row],[Female Employees]]</f>
        <v>535</v>
      </c>
      <c r="C303" s="13">
        <f>ExecutiveBranchEmployeesByOccupationalSeries[[#This Row],[Total Empl]]/$B$475</f>
        <v>2.7339158873728857E-4</v>
      </c>
      <c r="D303" s="9">
        <v>517</v>
      </c>
      <c r="E303" s="9">
        <v>18</v>
      </c>
      <c r="F303" s="11">
        <f>ExecutiveBranchEmployeesByOccupationalSeries[[#This Row],[Female Employees]]/ExecutiveBranchEmployeesByOccupationalSeries[[#This Row],[Total Empl]]</f>
        <v>3.3644859813084113E-2</v>
      </c>
      <c r="G303" s="15">
        <f>((ExecutiveBranchEmployeesByOccupationalSeries[[#This Row],[Male Employees]]*ExecutiveBranchEmployeesByOccupationalSeries[[#This Row],[Male
Average Salary]])+(E303*ExecutiveBranchEmployeesByOccupationalSeries[[#This Row],[Female
Average Salary]]))/ExecutiveBranchEmployeesByOccupationalSeries[[#This Row],[Total Empl]]</f>
        <v>129399.3532710281</v>
      </c>
      <c r="H303" s="15">
        <v>129791.170212766</v>
      </c>
      <c r="I303" s="15">
        <v>118145.5</v>
      </c>
      <c r="J303" s="11">
        <f>ROUND(ExecutiveBranchEmployeesByOccupationalSeries[[#This Row],[Female
Average Salary]]/ExecutiveBranchEmployeesByOccupationalSeries[[#This Row],[Male
Average Salary]],3)</f>
        <v>0.91</v>
      </c>
      <c r="K303" s="16">
        <f>ROUND(ExecutiveBranchEmployeesByOccupationalSeries[[#This Row],[% 
of Total Pop]]*ExecutiveBranchEmployeesByOccupationalSeries[[#This Row],[Female/ Male Salary %]],7)</f>
        <v>2.4879999999999998E-4</v>
      </c>
    </row>
    <row r="304" spans="1:11" ht="15.6" x14ac:dyDescent="0.3">
      <c r="A304" s="6" t="s">
        <v>305</v>
      </c>
      <c r="B304" s="9">
        <f>ExecutiveBranchEmployeesByOccupationalSeries[[#This Row],[Male Employees]]+ExecutiveBranchEmployeesByOccupationalSeries[[#This Row],[Female Employees]]</f>
        <v>1023</v>
      </c>
      <c r="C304" s="13">
        <f>ExecutiveBranchEmployeesByOccupationalSeries[[#This Row],[Total Empl]]/$B$475</f>
        <v>5.2276559865092745E-4</v>
      </c>
      <c r="D304" s="9">
        <v>463</v>
      </c>
      <c r="E304" s="9">
        <v>560</v>
      </c>
      <c r="F304" s="11">
        <f>ExecutiveBranchEmployeesByOccupationalSeries[[#This Row],[Female Employees]]/ExecutiveBranchEmployeesByOccupationalSeries[[#This Row],[Total Empl]]</f>
        <v>0.54740957966764414</v>
      </c>
      <c r="G304" s="15">
        <f>((ExecutiveBranchEmployeesByOccupationalSeries[[#This Row],[Male Employees]]*ExecutiveBranchEmployeesByOccupationalSeries[[#This Row],[Male
Average Salary]])+(E304*ExecutiveBranchEmployeesByOccupationalSeries[[#This Row],[Female
Average Salary]]))/ExecutiveBranchEmployeesByOccupationalSeries[[#This Row],[Total Empl]]</f>
        <v>99881.963831866742</v>
      </c>
      <c r="H304" s="15">
        <v>97988.840172786004</v>
      </c>
      <c r="I304" s="15">
        <v>101447.171428571</v>
      </c>
      <c r="J304" s="11">
        <f>ROUND(ExecutiveBranchEmployeesByOccupationalSeries[[#This Row],[Female
Average Salary]]/ExecutiveBranchEmployeesByOccupationalSeries[[#This Row],[Male
Average Salary]],3)</f>
        <v>1.0349999999999999</v>
      </c>
      <c r="K304" s="16">
        <f>ROUND(ExecutiveBranchEmployeesByOccupationalSeries[[#This Row],[% 
of Total Pop]]*ExecutiveBranchEmployeesByOccupationalSeries[[#This Row],[Female/ Male Salary %]],7)</f>
        <v>5.4109999999999998E-4</v>
      </c>
    </row>
    <row r="305" spans="1:11" ht="15.6" x14ac:dyDescent="0.3">
      <c r="A305" s="6" t="s">
        <v>306</v>
      </c>
      <c r="B305" s="9">
        <f>ExecutiveBranchEmployeesByOccupationalSeries[[#This Row],[Male Employees]]+ExecutiveBranchEmployeesByOccupationalSeries[[#This Row],[Female Employees]]</f>
        <v>438</v>
      </c>
      <c r="C305" s="13">
        <f>ExecutiveBranchEmployeesByOccupationalSeries[[#This Row],[Total Empl]]/$B$475</f>
        <v>2.2382339414379887E-4</v>
      </c>
      <c r="D305" s="9">
        <v>166</v>
      </c>
      <c r="E305" s="9">
        <v>272</v>
      </c>
      <c r="F305" s="11">
        <f>ExecutiveBranchEmployeesByOccupationalSeries[[#This Row],[Female Employees]]/ExecutiveBranchEmployeesByOccupationalSeries[[#This Row],[Total Empl]]</f>
        <v>0.62100456621004563</v>
      </c>
      <c r="G305" s="15">
        <f>((ExecutiveBranchEmployeesByOccupationalSeries[[#This Row],[Male Employees]]*ExecutiveBranchEmployeesByOccupationalSeries[[#This Row],[Male
Average Salary]])+(E305*ExecutiveBranchEmployeesByOccupationalSeries[[#This Row],[Female
Average Salary]]))/ExecutiveBranchEmployeesByOccupationalSeries[[#This Row],[Total Empl]]</f>
        <v>94846.34246575342</v>
      </c>
      <c r="H305" s="15">
        <v>90546.283132530007</v>
      </c>
      <c r="I305" s="15">
        <v>97470.643382352995</v>
      </c>
      <c r="J305" s="11">
        <f>ROUND(ExecutiveBranchEmployeesByOccupationalSeries[[#This Row],[Female
Average Salary]]/ExecutiveBranchEmployeesByOccupationalSeries[[#This Row],[Male
Average Salary]],3)</f>
        <v>1.0760000000000001</v>
      </c>
      <c r="K305" s="16">
        <f>ROUND(ExecutiveBranchEmployeesByOccupationalSeries[[#This Row],[% 
of Total Pop]]*ExecutiveBranchEmployeesByOccupationalSeries[[#This Row],[Female/ Male Salary %]],7)</f>
        <v>2.408E-4</v>
      </c>
    </row>
    <row r="306" spans="1:11" ht="15.6" x14ac:dyDescent="0.3">
      <c r="A306" s="6" t="s">
        <v>307</v>
      </c>
      <c r="B306" s="9">
        <f>ExecutiveBranchEmployeesByOccupationalSeries[[#This Row],[Male Employees]]+ExecutiveBranchEmployeesByOccupationalSeries[[#This Row],[Female Employees]]</f>
        <v>25558</v>
      </c>
      <c r="C306" s="13">
        <f>ExecutiveBranchEmployeesByOccupationalSeries[[#This Row],[Total Empl]]/$B$475</f>
        <v>1.3060452756911442E-2</v>
      </c>
      <c r="D306" s="9">
        <v>20497</v>
      </c>
      <c r="E306" s="9">
        <v>5061</v>
      </c>
      <c r="F306" s="11">
        <f>ExecutiveBranchEmployeesByOccupationalSeries[[#This Row],[Female Employees]]/ExecutiveBranchEmployeesByOccupationalSeries[[#This Row],[Total Empl]]</f>
        <v>0.19802018937319038</v>
      </c>
      <c r="G306" s="15">
        <f>((ExecutiveBranchEmployeesByOccupationalSeries[[#This Row],[Male Employees]]*ExecutiveBranchEmployeesByOccupationalSeries[[#This Row],[Male
Average Salary]])+(E306*ExecutiveBranchEmployeesByOccupationalSeries[[#This Row],[Female
Average Salary]]))/ExecutiveBranchEmployeesByOccupationalSeries[[#This Row],[Total Empl]]</f>
        <v>97877.885487810374</v>
      </c>
      <c r="H306" s="15">
        <v>98445.364155363</v>
      </c>
      <c r="I306" s="15">
        <v>95579.602490610996</v>
      </c>
      <c r="J306" s="11">
        <f>ROUND(ExecutiveBranchEmployeesByOccupationalSeries[[#This Row],[Female
Average Salary]]/ExecutiveBranchEmployeesByOccupationalSeries[[#This Row],[Male
Average Salary]],3)</f>
        <v>0.97099999999999997</v>
      </c>
      <c r="K306" s="16">
        <f>ROUND(ExecutiveBranchEmployeesByOccupationalSeries[[#This Row],[% 
of Total Pop]]*ExecutiveBranchEmployeesByOccupationalSeries[[#This Row],[Female/ Male Salary %]],7)</f>
        <v>1.2681700000000001E-2</v>
      </c>
    </row>
    <row r="307" spans="1:11" ht="15.6" x14ac:dyDescent="0.3">
      <c r="A307" s="6" t="s">
        <v>308</v>
      </c>
      <c r="B307" s="9">
        <f>ExecutiveBranchEmployeesByOccupationalSeries[[#This Row],[Male Employees]]+ExecutiveBranchEmployeesByOccupationalSeries[[#This Row],[Female Employees]]</f>
        <v>19280</v>
      </c>
      <c r="C307" s="13">
        <f>ExecutiveBranchEmployeesByOccupationalSeries[[#This Row],[Total Empl]]/$B$475</f>
        <v>9.8523174408503243E-3</v>
      </c>
      <c r="D307" s="9">
        <v>18127</v>
      </c>
      <c r="E307" s="9">
        <v>1153</v>
      </c>
      <c r="F307" s="11">
        <f>ExecutiveBranchEmployeesByOccupationalSeries[[#This Row],[Female Employees]]/ExecutiveBranchEmployeesByOccupationalSeries[[#This Row],[Total Empl]]</f>
        <v>5.9802904564315355E-2</v>
      </c>
      <c r="G307" s="15">
        <f>((ExecutiveBranchEmployeesByOccupationalSeries[[#This Row],[Male Employees]]*ExecutiveBranchEmployeesByOccupationalSeries[[#This Row],[Male
Average Salary]])+(E307*ExecutiveBranchEmployeesByOccupationalSeries[[#This Row],[Female
Average Salary]]))/ExecutiveBranchEmployeesByOccupationalSeries[[#This Row],[Total Empl]]</f>
        <v>95907.40442065477</v>
      </c>
      <c r="H307" s="15">
        <v>96280.230221781007</v>
      </c>
      <c r="I307" s="15">
        <v>90045.987857761997</v>
      </c>
      <c r="J307" s="11">
        <f>ROUND(ExecutiveBranchEmployeesByOccupationalSeries[[#This Row],[Female
Average Salary]]/ExecutiveBranchEmployeesByOccupationalSeries[[#This Row],[Male
Average Salary]],3)</f>
        <v>0.93500000000000005</v>
      </c>
      <c r="K307" s="16">
        <f>ROUND(ExecutiveBranchEmployeesByOccupationalSeries[[#This Row],[% 
of Total Pop]]*ExecutiveBranchEmployeesByOccupationalSeries[[#This Row],[Female/ Male Salary %]],7)</f>
        <v>9.2119000000000003E-3</v>
      </c>
    </row>
    <row r="308" spans="1:11" ht="15.6" x14ac:dyDescent="0.3">
      <c r="A308" s="6" t="s">
        <v>309</v>
      </c>
      <c r="B308" s="9">
        <f>ExecutiveBranchEmployeesByOccupationalSeries[[#This Row],[Male Employees]]+ExecutiveBranchEmployeesByOccupationalSeries[[#This Row],[Female Employees]]</f>
        <v>9456</v>
      </c>
      <c r="C308" s="13">
        <f>ExecutiveBranchEmployeesByOccupationalSeries[[#This Row],[Total Empl]]/$B$475</f>
        <v>4.8321324543921509E-3</v>
      </c>
      <c r="D308" s="9">
        <v>8237</v>
      </c>
      <c r="E308" s="9">
        <v>1219</v>
      </c>
      <c r="F308" s="11">
        <f>ExecutiveBranchEmployeesByOccupationalSeries[[#This Row],[Female Employees]]/ExecutiveBranchEmployeesByOccupationalSeries[[#This Row],[Total Empl]]</f>
        <v>0.12891285956006768</v>
      </c>
      <c r="G308" s="15">
        <f>((ExecutiveBranchEmployeesByOccupationalSeries[[#This Row],[Male Employees]]*ExecutiveBranchEmployeesByOccupationalSeries[[#This Row],[Male
Average Salary]])+(E308*ExecutiveBranchEmployeesByOccupationalSeries[[#This Row],[Female
Average Salary]]))/ExecutiveBranchEmployeesByOccupationalSeries[[#This Row],[Total Empl]]</f>
        <v>89708.463347942525</v>
      </c>
      <c r="H308" s="15">
        <v>89532.933211900003</v>
      </c>
      <c r="I308" s="15">
        <v>90894.551724138</v>
      </c>
      <c r="J308" s="11">
        <f>ROUND(ExecutiveBranchEmployeesByOccupationalSeries[[#This Row],[Female
Average Salary]]/ExecutiveBranchEmployeesByOccupationalSeries[[#This Row],[Male
Average Salary]],3)</f>
        <v>1.0149999999999999</v>
      </c>
      <c r="K308" s="16">
        <f>ROUND(ExecutiveBranchEmployeesByOccupationalSeries[[#This Row],[% 
of Total Pop]]*ExecutiveBranchEmployeesByOccupationalSeries[[#This Row],[Female/ Male Salary %]],7)</f>
        <v>4.9046000000000003E-3</v>
      </c>
    </row>
    <row r="309" spans="1:11" ht="15.6" x14ac:dyDescent="0.3">
      <c r="A309" s="6" t="s">
        <v>310</v>
      </c>
      <c r="B309" s="9">
        <f>ExecutiveBranchEmployeesByOccupationalSeries[[#This Row],[Male Employees]]+ExecutiveBranchEmployeesByOccupationalSeries[[#This Row],[Female Employees]]</f>
        <v>1214</v>
      </c>
      <c r="C309" s="13">
        <f>ExecutiveBranchEmployeesByOccupationalSeries[[#This Row],[Total Empl]]/$B$475</f>
        <v>6.2036895089171654E-4</v>
      </c>
      <c r="D309" s="9">
        <v>802</v>
      </c>
      <c r="E309" s="9">
        <v>412</v>
      </c>
      <c r="F309" s="11">
        <f>ExecutiveBranchEmployeesByOccupationalSeries[[#This Row],[Female Employees]]/ExecutiveBranchEmployeesByOccupationalSeries[[#This Row],[Total Empl]]</f>
        <v>0.33937397034596378</v>
      </c>
      <c r="G309" s="15">
        <f>((ExecutiveBranchEmployeesByOccupationalSeries[[#This Row],[Male Employees]]*ExecutiveBranchEmployeesByOccupationalSeries[[#This Row],[Male
Average Salary]])+(E309*ExecutiveBranchEmployeesByOccupationalSeries[[#This Row],[Female
Average Salary]]))/ExecutiveBranchEmployeesByOccupationalSeries[[#This Row],[Total Empl]]</f>
        <v>66374.799726111887</v>
      </c>
      <c r="H309" s="15">
        <v>68311.933749999997</v>
      </c>
      <c r="I309" s="15">
        <v>62603.970873785998</v>
      </c>
      <c r="J309" s="11">
        <f>ROUND(ExecutiveBranchEmployeesByOccupationalSeries[[#This Row],[Female
Average Salary]]/ExecutiveBranchEmployeesByOccupationalSeries[[#This Row],[Male
Average Salary]],3)</f>
        <v>0.91600000000000004</v>
      </c>
      <c r="K309" s="16">
        <f>ROUND(ExecutiveBranchEmployeesByOccupationalSeries[[#This Row],[% 
of Total Pop]]*ExecutiveBranchEmployeesByOccupationalSeries[[#This Row],[Female/ Male Salary %]],7)</f>
        <v>5.6829999999999999E-4</v>
      </c>
    </row>
    <row r="310" spans="1:11" ht="15.6" x14ac:dyDescent="0.3">
      <c r="A310" s="6" t="s">
        <v>311</v>
      </c>
      <c r="B310" s="9">
        <f>ExecutiveBranchEmployeesByOccupationalSeries[[#This Row],[Male Employees]]+ExecutiveBranchEmployeesByOccupationalSeries[[#This Row],[Female Employees]]</f>
        <v>3660</v>
      </c>
      <c r="C310" s="13">
        <f>ExecutiveBranchEmployeesByOccupationalSeries[[#This Row],[Total Empl]]/$B$475</f>
        <v>1.870305074352292E-3</v>
      </c>
      <c r="D310" s="9">
        <v>2470</v>
      </c>
      <c r="E310" s="9">
        <v>1190</v>
      </c>
      <c r="F310" s="11">
        <f>ExecutiveBranchEmployeesByOccupationalSeries[[#This Row],[Female Employees]]/ExecutiveBranchEmployeesByOccupationalSeries[[#This Row],[Total Empl]]</f>
        <v>0.3251366120218579</v>
      </c>
      <c r="G310" s="15">
        <f>((ExecutiveBranchEmployeesByOccupationalSeries[[#This Row],[Male Employees]]*ExecutiveBranchEmployeesByOccupationalSeries[[#This Row],[Male
Average Salary]])+(E310*ExecutiveBranchEmployeesByOccupationalSeries[[#This Row],[Female
Average Salary]]))/ExecutiveBranchEmployeesByOccupationalSeries[[#This Row],[Total Empl]]</f>
        <v>78675.529939685366</v>
      </c>
      <c r="H310" s="15">
        <v>78876.128849271001</v>
      </c>
      <c r="I310" s="15">
        <v>78259.160774410993</v>
      </c>
      <c r="J310" s="11">
        <f>ROUND(ExecutiveBranchEmployeesByOccupationalSeries[[#This Row],[Female
Average Salary]]/ExecutiveBranchEmployeesByOccupationalSeries[[#This Row],[Male
Average Salary]],3)</f>
        <v>0.99199999999999999</v>
      </c>
      <c r="K310" s="16">
        <f>ROUND(ExecutiveBranchEmployeesByOccupationalSeries[[#This Row],[% 
of Total Pop]]*ExecutiveBranchEmployeesByOccupationalSeries[[#This Row],[Female/ Male Salary %]],7)</f>
        <v>1.8553E-3</v>
      </c>
    </row>
    <row r="311" spans="1:11" ht="15.6" x14ac:dyDescent="0.3">
      <c r="A311" s="6" t="s">
        <v>312</v>
      </c>
      <c r="B311" s="9">
        <f>ExecutiveBranchEmployeesByOccupationalSeries[[#This Row],[Male Employees]]+ExecutiveBranchEmployeesByOccupationalSeries[[#This Row],[Female Employees]]</f>
        <v>3863</v>
      </c>
      <c r="C311" s="13">
        <f>ExecutiveBranchEmployeesByOccupationalSeries[[#This Row],[Total Empl]]/$B$475</f>
        <v>1.9740405743778424E-3</v>
      </c>
      <c r="D311" s="9">
        <v>2520</v>
      </c>
      <c r="E311" s="9">
        <v>1343</v>
      </c>
      <c r="F311" s="11">
        <f>ExecutiveBranchEmployeesByOccupationalSeries[[#This Row],[Female Employees]]/ExecutiveBranchEmployeesByOccupationalSeries[[#This Row],[Total Empl]]</f>
        <v>0.34765726119596169</v>
      </c>
      <c r="G311" s="15">
        <f>((ExecutiveBranchEmployeesByOccupationalSeries[[#This Row],[Male Employees]]*ExecutiveBranchEmployeesByOccupationalSeries[[#This Row],[Male
Average Salary]])+(E311*ExecutiveBranchEmployeesByOccupationalSeries[[#This Row],[Female
Average Salary]]))/ExecutiveBranchEmployeesByOccupationalSeries[[#This Row],[Total Empl]]</f>
        <v>91858.347657261053</v>
      </c>
      <c r="H311" s="15">
        <v>92328.551190476006</v>
      </c>
      <c r="I311" s="15">
        <v>90976.059568130993</v>
      </c>
      <c r="J311" s="11">
        <f>ROUND(ExecutiveBranchEmployeesByOccupationalSeries[[#This Row],[Female
Average Salary]]/ExecutiveBranchEmployeesByOccupationalSeries[[#This Row],[Male
Average Salary]],3)</f>
        <v>0.98499999999999999</v>
      </c>
      <c r="K311" s="16">
        <f>ROUND(ExecutiveBranchEmployeesByOccupationalSeries[[#This Row],[% 
of Total Pop]]*ExecutiveBranchEmployeesByOccupationalSeries[[#This Row],[Female/ Male Salary %]],7)</f>
        <v>1.9444E-3</v>
      </c>
    </row>
    <row r="312" spans="1:11" ht="15.6" x14ac:dyDescent="0.3">
      <c r="A312" s="6" t="s">
        <v>313</v>
      </c>
      <c r="B312" s="9">
        <f>ExecutiveBranchEmployeesByOccupationalSeries[[#This Row],[Male Employees]]+ExecutiveBranchEmployeesByOccupationalSeries[[#This Row],[Female Employees]]</f>
        <v>8099</v>
      </c>
      <c r="C312" s="13">
        <f>ExecutiveBranchEmployeesByOccupationalSeries[[#This Row],[Total Empl]]/$B$475</f>
        <v>4.1386887423986917E-3</v>
      </c>
      <c r="D312" s="9">
        <v>5282</v>
      </c>
      <c r="E312" s="9">
        <v>2817</v>
      </c>
      <c r="F312" s="11">
        <f>ExecutiveBranchEmployeesByOccupationalSeries[[#This Row],[Female Employees]]/ExecutiveBranchEmployeesByOccupationalSeries[[#This Row],[Total Empl]]</f>
        <v>0.34782071860723546</v>
      </c>
      <c r="G312" s="15">
        <f>((ExecutiveBranchEmployeesByOccupationalSeries[[#This Row],[Male Employees]]*ExecutiveBranchEmployeesByOccupationalSeries[[#This Row],[Male
Average Salary]])+(E312*ExecutiveBranchEmployeesByOccupationalSeries[[#This Row],[Female
Average Salary]]))/ExecutiveBranchEmployeesByOccupationalSeries[[#This Row],[Total Empl]]</f>
        <v>50154.609910553998</v>
      </c>
      <c r="H312" s="15">
        <v>50037.799582858999</v>
      </c>
      <c r="I312" s="15">
        <v>50373.634458259003</v>
      </c>
      <c r="J312" s="11">
        <f>ROUND(ExecutiveBranchEmployeesByOccupationalSeries[[#This Row],[Female
Average Salary]]/ExecutiveBranchEmployeesByOccupationalSeries[[#This Row],[Male
Average Salary]],3)</f>
        <v>1.0069999999999999</v>
      </c>
      <c r="K312" s="16">
        <f>ROUND(ExecutiveBranchEmployeesByOccupationalSeries[[#This Row],[% 
of Total Pop]]*ExecutiveBranchEmployeesByOccupationalSeries[[#This Row],[Female/ Male Salary %]],7)</f>
        <v>4.1676999999999999E-3</v>
      </c>
    </row>
    <row r="313" spans="1:11" ht="15.6" x14ac:dyDescent="0.3">
      <c r="A313" s="6" t="s">
        <v>314</v>
      </c>
      <c r="B313" s="9">
        <f>ExecutiveBranchEmployeesByOccupationalSeries[[#This Row],[Male Employees]]+ExecutiveBranchEmployeesByOccupationalSeries[[#This Row],[Female Employees]]</f>
        <v>6717</v>
      </c>
      <c r="C313" s="13">
        <f>ExecutiveBranchEmployeesByOccupationalSeries[[#This Row],[Total Empl]]/$B$475</f>
        <v>3.4324697225203127E-3</v>
      </c>
      <c r="D313" s="9">
        <v>4085</v>
      </c>
      <c r="E313" s="9">
        <v>2632</v>
      </c>
      <c r="F313" s="11">
        <f>ExecutiveBranchEmployeesByOccupationalSeries[[#This Row],[Female Employees]]/ExecutiveBranchEmployeesByOccupationalSeries[[#This Row],[Total Empl]]</f>
        <v>0.39184159595057316</v>
      </c>
      <c r="G313" s="15">
        <f>((ExecutiveBranchEmployeesByOccupationalSeries[[#This Row],[Male Employees]]*ExecutiveBranchEmployeesByOccupationalSeries[[#This Row],[Male
Average Salary]])+(E313*ExecutiveBranchEmployeesByOccupationalSeries[[#This Row],[Female
Average Salary]]))/ExecutiveBranchEmployeesByOccupationalSeries[[#This Row],[Total Empl]]</f>
        <v>74226.120110498334</v>
      </c>
      <c r="H313" s="15">
        <v>74179.594071533997</v>
      </c>
      <c r="I313" s="15">
        <v>74298.330927051997</v>
      </c>
      <c r="J313" s="11">
        <f>ROUND(ExecutiveBranchEmployeesByOccupationalSeries[[#This Row],[Female
Average Salary]]/ExecutiveBranchEmployeesByOccupationalSeries[[#This Row],[Male
Average Salary]],3)</f>
        <v>1.002</v>
      </c>
      <c r="K313" s="16">
        <f>ROUND(ExecutiveBranchEmployeesByOccupationalSeries[[#This Row],[% 
of Total Pop]]*ExecutiveBranchEmployeesByOccupationalSeries[[#This Row],[Female/ Male Salary %]],7)</f>
        <v>3.4393000000000002E-3</v>
      </c>
    </row>
    <row r="314" spans="1:11" ht="15.6" x14ac:dyDescent="0.3">
      <c r="A314" s="6" t="s">
        <v>315</v>
      </c>
      <c r="B314" s="9">
        <f>ExecutiveBranchEmployeesByOccupationalSeries[[#This Row],[Male Employees]]+ExecutiveBranchEmployeesByOccupationalSeries[[#This Row],[Female Employees]]</f>
        <v>628</v>
      </c>
      <c r="C314" s="13">
        <f>ExecutiveBranchEmployeesByOccupationalSeries[[#This Row],[Total Empl]]/$B$475</f>
        <v>3.2091573406919108E-4</v>
      </c>
      <c r="D314" s="9">
        <v>516</v>
      </c>
      <c r="E314" s="9">
        <v>112</v>
      </c>
      <c r="F314" s="11">
        <f>ExecutiveBranchEmployeesByOccupationalSeries[[#This Row],[Female Employees]]/ExecutiveBranchEmployeesByOccupationalSeries[[#This Row],[Total Empl]]</f>
        <v>0.17834394904458598</v>
      </c>
      <c r="G314" s="15">
        <f>((ExecutiveBranchEmployeesByOccupationalSeries[[#This Row],[Male Employees]]*ExecutiveBranchEmployeesByOccupationalSeries[[#This Row],[Male
Average Salary]])+(E314*ExecutiveBranchEmployeesByOccupationalSeries[[#This Row],[Female
Average Salary]]))/ExecutiveBranchEmployeesByOccupationalSeries[[#This Row],[Total Empl]]</f>
        <v>86558.878980891721</v>
      </c>
      <c r="H314" s="15">
        <v>86701.445736434005</v>
      </c>
      <c r="I314" s="15">
        <v>85902.053571429002</v>
      </c>
      <c r="J314" s="11">
        <f>ROUND(ExecutiveBranchEmployeesByOccupationalSeries[[#This Row],[Female
Average Salary]]/ExecutiveBranchEmployeesByOccupationalSeries[[#This Row],[Male
Average Salary]],3)</f>
        <v>0.99099999999999999</v>
      </c>
      <c r="K314" s="16">
        <f>ROUND(ExecutiveBranchEmployeesByOccupationalSeries[[#This Row],[% 
of Total Pop]]*ExecutiveBranchEmployeesByOccupationalSeries[[#This Row],[Female/ Male Salary %]],7)</f>
        <v>3.1799999999999998E-4</v>
      </c>
    </row>
    <row r="315" spans="1:11" ht="15.6" x14ac:dyDescent="0.3">
      <c r="A315" s="6" t="s">
        <v>316</v>
      </c>
      <c r="B315" s="9">
        <f>ExecutiveBranchEmployeesByOccupationalSeries[[#This Row],[Male Employees]]+ExecutiveBranchEmployeesByOccupationalSeries[[#This Row],[Female Employees]]</f>
        <v>157</v>
      </c>
      <c r="C315" s="13">
        <f>ExecutiveBranchEmployeesByOccupationalSeries[[#This Row],[Total Empl]]/$B$475</f>
        <v>8.022893351729777E-5</v>
      </c>
      <c r="D315" s="9">
        <v>111</v>
      </c>
      <c r="E315" s="9">
        <v>46</v>
      </c>
      <c r="F315" s="11">
        <f>ExecutiveBranchEmployeesByOccupationalSeries[[#This Row],[Female Employees]]/ExecutiveBranchEmployeesByOccupationalSeries[[#This Row],[Total Empl]]</f>
        <v>0.2929936305732484</v>
      </c>
      <c r="G315" s="15">
        <f>((ExecutiveBranchEmployeesByOccupationalSeries[[#This Row],[Male Employees]]*ExecutiveBranchEmployeesByOccupationalSeries[[#This Row],[Male
Average Salary]])+(E315*ExecutiveBranchEmployeesByOccupationalSeries[[#This Row],[Female
Average Salary]]))/ExecutiveBranchEmployeesByOccupationalSeries[[#This Row],[Total Empl]]</f>
        <v>90581.057324840338</v>
      </c>
      <c r="H315" s="15">
        <v>89959.495495494994</v>
      </c>
      <c r="I315" s="15">
        <v>92080.913043477995</v>
      </c>
      <c r="J315" s="11">
        <f>ROUND(ExecutiveBranchEmployeesByOccupationalSeries[[#This Row],[Female
Average Salary]]/ExecutiveBranchEmployeesByOccupationalSeries[[#This Row],[Male
Average Salary]],3)</f>
        <v>1.024</v>
      </c>
      <c r="K315" s="16">
        <f>ROUND(ExecutiveBranchEmployeesByOccupationalSeries[[#This Row],[% 
of Total Pop]]*ExecutiveBranchEmployeesByOccupationalSeries[[#This Row],[Female/ Male Salary %]],7)</f>
        <v>8.2200000000000006E-5</v>
      </c>
    </row>
    <row r="316" spans="1:11" ht="15.6" x14ac:dyDescent="0.3">
      <c r="A316" s="6" t="s">
        <v>317</v>
      </c>
      <c r="B316" s="9">
        <f>ExecutiveBranchEmployeesByOccupationalSeries[[#This Row],[Male Employees]]+ExecutiveBranchEmployeesByOccupationalSeries[[#This Row],[Female Employees]]</f>
        <v>389</v>
      </c>
      <c r="C316" s="13">
        <f>ExecutiveBranchEmployeesByOccupationalSeries[[#This Row],[Total Empl]]/$B$475</f>
        <v>1.9878379068935561E-4</v>
      </c>
      <c r="D316" s="9">
        <v>94</v>
      </c>
      <c r="E316" s="9">
        <v>295</v>
      </c>
      <c r="F316" s="11">
        <f>ExecutiveBranchEmployeesByOccupationalSeries[[#This Row],[Female Employees]]/ExecutiveBranchEmployeesByOccupationalSeries[[#This Row],[Total Empl]]</f>
        <v>0.75835475578406175</v>
      </c>
      <c r="G316" s="15">
        <f>((ExecutiveBranchEmployeesByOccupationalSeries[[#This Row],[Male Employees]]*ExecutiveBranchEmployeesByOccupationalSeries[[#This Row],[Male
Average Salary]])+(E316*ExecutiveBranchEmployeesByOccupationalSeries[[#This Row],[Female
Average Salary]]))/ExecutiveBranchEmployeesByOccupationalSeries[[#This Row],[Total Empl]]</f>
        <v>38222.691516709529</v>
      </c>
      <c r="H316" s="15">
        <v>37168.053191489002</v>
      </c>
      <c r="I316" s="15">
        <v>38558.745762712002</v>
      </c>
      <c r="J316" s="11">
        <f>ROUND(ExecutiveBranchEmployeesByOccupationalSeries[[#This Row],[Female
Average Salary]]/ExecutiveBranchEmployeesByOccupationalSeries[[#This Row],[Male
Average Salary]],3)</f>
        <v>1.0369999999999999</v>
      </c>
      <c r="K316" s="16">
        <f>ROUND(ExecutiveBranchEmployeesByOccupationalSeries[[#This Row],[% 
of Total Pop]]*ExecutiveBranchEmployeesByOccupationalSeries[[#This Row],[Female/ Male Salary %]],7)</f>
        <v>2.061E-4</v>
      </c>
    </row>
    <row r="317" spans="1:11" ht="15.6" x14ac:dyDescent="0.3">
      <c r="A317" s="6" t="s">
        <v>318</v>
      </c>
      <c r="B317" s="9">
        <f>ExecutiveBranchEmployeesByOccupationalSeries[[#This Row],[Male Employees]]+ExecutiveBranchEmployeesByOccupationalSeries[[#This Row],[Female Employees]]</f>
        <v>8049</v>
      </c>
      <c r="C317" s="13">
        <f>ExecutiveBranchEmployeesByOccupationalSeries[[#This Row],[Total Empl]]/$B$475</f>
        <v>4.1131381266288521E-3</v>
      </c>
      <c r="D317" s="9">
        <v>6998</v>
      </c>
      <c r="E317" s="9">
        <v>1051</v>
      </c>
      <c r="F317" s="11">
        <f>ExecutiveBranchEmployeesByOccupationalSeries[[#This Row],[Female Employees]]/ExecutiveBranchEmployeesByOccupationalSeries[[#This Row],[Total Empl]]</f>
        <v>0.13057522673624053</v>
      </c>
      <c r="G317" s="15">
        <f>((ExecutiveBranchEmployeesByOccupationalSeries[[#This Row],[Male Employees]]*ExecutiveBranchEmployeesByOccupationalSeries[[#This Row],[Male
Average Salary]])+(E317*ExecutiveBranchEmployeesByOccupationalSeries[[#This Row],[Female
Average Salary]]))/ExecutiveBranchEmployeesByOccupationalSeries[[#This Row],[Total Empl]]</f>
        <v>107278.56756344077</v>
      </c>
      <c r="H317" s="15">
        <v>106993.31813634399</v>
      </c>
      <c r="I317" s="15">
        <v>109177.878211227</v>
      </c>
      <c r="J317" s="11">
        <f>ROUND(ExecutiveBranchEmployeesByOccupationalSeries[[#This Row],[Female
Average Salary]]/ExecutiveBranchEmployeesByOccupationalSeries[[#This Row],[Male
Average Salary]],3)</f>
        <v>1.02</v>
      </c>
      <c r="K317" s="16">
        <f>ROUND(ExecutiveBranchEmployeesByOccupationalSeries[[#This Row],[% 
of Total Pop]]*ExecutiveBranchEmployeesByOccupationalSeries[[#This Row],[Female/ Male Salary %]],7)</f>
        <v>4.1954000000000002E-3</v>
      </c>
    </row>
    <row r="318" spans="1:11" ht="15.6" x14ac:dyDescent="0.3">
      <c r="A318" s="6" t="s">
        <v>319</v>
      </c>
      <c r="B318" s="9">
        <f>ExecutiveBranchEmployeesByOccupationalSeries[[#This Row],[Male Employees]]+ExecutiveBranchEmployeesByOccupationalSeries[[#This Row],[Female Employees]]</f>
        <v>2904</v>
      </c>
      <c r="C318" s="13">
        <f>ExecutiveBranchEmployeesByOccupationalSeries[[#This Row],[Total Empl]]/$B$475</f>
        <v>1.4839797639123102E-3</v>
      </c>
      <c r="D318" s="9">
        <v>1498</v>
      </c>
      <c r="E318" s="9">
        <v>1406</v>
      </c>
      <c r="F318" s="11">
        <f>ExecutiveBranchEmployeesByOccupationalSeries[[#This Row],[Female Employees]]/ExecutiveBranchEmployeesByOccupationalSeries[[#This Row],[Total Empl]]</f>
        <v>0.48415977961432505</v>
      </c>
      <c r="G318" s="15">
        <f>((ExecutiveBranchEmployeesByOccupationalSeries[[#This Row],[Male Employees]]*ExecutiveBranchEmployeesByOccupationalSeries[[#This Row],[Male
Average Salary]])+(E318*ExecutiveBranchEmployeesByOccupationalSeries[[#This Row],[Female
Average Salary]]))/ExecutiveBranchEmployeesByOccupationalSeries[[#This Row],[Total Empl]]</f>
        <v>51203.292466088831</v>
      </c>
      <c r="H318" s="15">
        <v>51480.096256684003</v>
      </c>
      <c r="I318" s="15">
        <v>50908.376336421999</v>
      </c>
      <c r="J318" s="11">
        <f>ROUND(ExecutiveBranchEmployeesByOccupationalSeries[[#This Row],[Female
Average Salary]]/ExecutiveBranchEmployeesByOccupationalSeries[[#This Row],[Male
Average Salary]],3)</f>
        <v>0.98899999999999999</v>
      </c>
      <c r="K318" s="16">
        <f>ROUND(ExecutiveBranchEmployeesByOccupationalSeries[[#This Row],[% 
of Total Pop]]*ExecutiveBranchEmployeesByOccupationalSeries[[#This Row],[Female/ Male Salary %]],7)</f>
        <v>1.4677E-3</v>
      </c>
    </row>
    <row r="319" spans="1:11" ht="15.6" x14ac:dyDescent="0.3">
      <c r="A319" s="6" t="s">
        <v>320</v>
      </c>
      <c r="B319" s="9">
        <f>ExecutiveBranchEmployeesByOccupationalSeries[[#This Row],[Male Employees]]+ExecutiveBranchEmployeesByOccupationalSeries[[#This Row],[Female Employees]]</f>
        <v>114</v>
      </c>
      <c r="C319" s="13">
        <f>ExecutiveBranchEmployeesByOccupationalSeries[[#This Row],[Total Empl]]/$B$475</f>
        <v>5.8255403955235321E-5</v>
      </c>
      <c r="D319" s="9">
        <v>70</v>
      </c>
      <c r="E319" s="9">
        <v>44</v>
      </c>
      <c r="F319" s="11">
        <f>ExecutiveBranchEmployeesByOccupationalSeries[[#This Row],[Female Employees]]/ExecutiveBranchEmployeesByOccupationalSeries[[#This Row],[Total Empl]]</f>
        <v>0.38596491228070173</v>
      </c>
      <c r="G319" s="15">
        <f>((ExecutiveBranchEmployeesByOccupationalSeries[[#This Row],[Male Employees]]*ExecutiveBranchEmployeesByOccupationalSeries[[#This Row],[Male
Average Salary]])+(E319*ExecutiveBranchEmployeesByOccupationalSeries[[#This Row],[Female
Average Salary]]))/ExecutiveBranchEmployeesByOccupationalSeries[[#This Row],[Total Empl]]</f>
        <v>139672.31578947333</v>
      </c>
      <c r="H319" s="15">
        <v>144385.51428571399</v>
      </c>
      <c r="I319" s="15">
        <v>132174.045454545</v>
      </c>
      <c r="J319" s="11">
        <f>ROUND(ExecutiveBranchEmployeesByOccupationalSeries[[#This Row],[Female
Average Salary]]/ExecutiveBranchEmployeesByOccupationalSeries[[#This Row],[Male
Average Salary]],3)</f>
        <v>0.91500000000000004</v>
      </c>
      <c r="K319" s="16">
        <f>ROUND(ExecutiveBranchEmployeesByOccupationalSeries[[#This Row],[% 
of Total Pop]]*ExecutiveBranchEmployeesByOccupationalSeries[[#This Row],[Female/ Male Salary %]],7)</f>
        <v>5.3300000000000001E-5</v>
      </c>
    </row>
    <row r="320" spans="1:11" ht="15.6" x14ac:dyDescent="0.3">
      <c r="A320" s="6" t="s">
        <v>321</v>
      </c>
      <c r="B320" s="9">
        <f>ExecutiveBranchEmployeesByOccupationalSeries[[#This Row],[Male Employees]]+ExecutiveBranchEmployeesByOccupationalSeries[[#This Row],[Female Employees]]</f>
        <v>483</v>
      </c>
      <c r="C320" s="13">
        <f>ExecutiveBranchEmployeesByOccupationalSeries[[#This Row],[Total Empl]]/$B$475</f>
        <v>2.4681894833665491E-4</v>
      </c>
      <c r="D320" s="9">
        <v>463</v>
      </c>
      <c r="E320" s="9">
        <v>20</v>
      </c>
      <c r="F320" s="11">
        <f>ExecutiveBranchEmployeesByOccupationalSeries[[#This Row],[Female Employees]]/ExecutiveBranchEmployeesByOccupationalSeries[[#This Row],[Total Empl]]</f>
        <v>4.1407867494824016E-2</v>
      </c>
      <c r="G320" s="15">
        <f>((ExecutiveBranchEmployeesByOccupationalSeries[[#This Row],[Male Employees]]*ExecutiveBranchEmployeesByOccupationalSeries[[#This Row],[Male
Average Salary]])+(E320*ExecutiveBranchEmployeesByOccupationalSeries[[#This Row],[Female
Average Salary]]))/ExecutiveBranchEmployeesByOccupationalSeries[[#This Row],[Total Empl]]</f>
        <v>105840.20703933713</v>
      </c>
      <c r="H320" s="15">
        <v>105547.589632829</v>
      </c>
      <c r="I320" s="15">
        <v>112614.3</v>
      </c>
      <c r="J320" s="11">
        <f>ROUND(ExecutiveBranchEmployeesByOccupationalSeries[[#This Row],[Female
Average Salary]]/ExecutiveBranchEmployeesByOccupationalSeries[[#This Row],[Male
Average Salary]],3)</f>
        <v>1.0669999999999999</v>
      </c>
      <c r="K320" s="16">
        <f>ROUND(ExecutiveBranchEmployeesByOccupationalSeries[[#This Row],[% 
of Total Pop]]*ExecutiveBranchEmployeesByOccupationalSeries[[#This Row],[Female/ Male Salary %]],7)</f>
        <v>2.6340000000000001E-4</v>
      </c>
    </row>
    <row r="321" spans="1:11" ht="15.6" x14ac:dyDescent="0.3">
      <c r="A321" s="6" t="s">
        <v>322</v>
      </c>
      <c r="B321" s="9">
        <f>ExecutiveBranchEmployeesByOccupationalSeries[[#This Row],[Male Employees]]+ExecutiveBranchEmployeesByOccupationalSeries[[#This Row],[Female Employees]]</f>
        <v>445</v>
      </c>
      <c r="C321" s="13">
        <f>ExecutiveBranchEmployeesByOccupationalSeries[[#This Row],[Total Empl]]/$B$475</f>
        <v>2.2740048035157647E-4</v>
      </c>
      <c r="D321" s="9">
        <v>368</v>
      </c>
      <c r="E321" s="9">
        <v>77</v>
      </c>
      <c r="F321" s="11">
        <f>ExecutiveBranchEmployeesByOccupationalSeries[[#This Row],[Female Employees]]/ExecutiveBranchEmployeesByOccupationalSeries[[#This Row],[Total Empl]]</f>
        <v>0.17303370786516853</v>
      </c>
      <c r="G321" s="15">
        <f>((ExecutiveBranchEmployeesByOccupationalSeries[[#This Row],[Male Employees]]*ExecutiveBranchEmployeesByOccupationalSeries[[#This Row],[Male
Average Salary]])+(E321*ExecutiveBranchEmployeesByOccupationalSeries[[#This Row],[Female
Average Salary]]))/ExecutiveBranchEmployeesByOccupationalSeries[[#This Row],[Total Empl]]</f>
        <v>85241.352808988813</v>
      </c>
      <c r="H321" s="15">
        <v>83709.3125</v>
      </c>
      <c r="I321" s="15">
        <v>92563.311688311995</v>
      </c>
      <c r="J321" s="11">
        <f>ROUND(ExecutiveBranchEmployeesByOccupationalSeries[[#This Row],[Female
Average Salary]]/ExecutiveBranchEmployeesByOccupationalSeries[[#This Row],[Male
Average Salary]],3)</f>
        <v>1.1060000000000001</v>
      </c>
      <c r="K321" s="16">
        <f>ROUND(ExecutiveBranchEmployeesByOccupationalSeries[[#This Row],[% 
of Total Pop]]*ExecutiveBranchEmployeesByOccupationalSeries[[#This Row],[Female/ Male Salary %]],7)</f>
        <v>2.5149999999999999E-4</v>
      </c>
    </row>
    <row r="322" spans="1:11" ht="15.6" x14ac:dyDescent="0.3">
      <c r="A322" s="6" t="s">
        <v>323</v>
      </c>
      <c r="B322" s="9">
        <f>ExecutiveBranchEmployeesByOccupationalSeries[[#This Row],[Male Employees]]+ExecutiveBranchEmployeesByOccupationalSeries[[#This Row],[Female Employees]]</f>
        <v>244</v>
      </c>
      <c r="C322" s="13">
        <f>ExecutiveBranchEmployeesByOccupationalSeries[[#This Row],[Total Empl]]/$B$475</f>
        <v>1.2468700495681947E-4</v>
      </c>
      <c r="D322" s="9">
        <v>149</v>
      </c>
      <c r="E322" s="9">
        <v>95</v>
      </c>
      <c r="F322" s="11">
        <f>ExecutiveBranchEmployeesByOccupationalSeries[[#This Row],[Female Employees]]/ExecutiveBranchEmployeesByOccupationalSeries[[#This Row],[Total Empl]]</f>
        <v>0.38934426229508196</v>
      </c>
      <c r="G322" s="15">
        <f>((ExecutiveBranchEmployeesByOccupationalSeries[[#This Row],[Male Employees]]*ExecutiveBranchEmployeesByOccupationalSeries[[#This Row],[Male
Average Salary]])+(E322*ExecutiveBranchEmployeesByOccupationalSeries[[#This Row],[Female
Average Salary]]))/ExecutiveBranchEmployeesByOccupationalSeries[[#This Row],[Total Empl]]</f>
        <v>120719.16803278698</v>
      </c>
      <c r="H322" s="15">
        <v>121222.067114094</v>
      </c>
      <c r="I322" s="15">
        <v>119930.410526316</v>
      </c>
      <c r="J322" s="11">
        <f>ROUND(ExecutiveBranchEmployeesByOccupationalSeries[[#This Row],[Female
Average Salary]]/ExecutiveBranchEmployeesByOccupationalSeries[[#This Row],[Male
Average Salary]],3)</f>
        <v>0.98899999999999999</v>
      </c>
      <c r="K322" s="16">
        <f>ROUND(ExecutiveBranchEmployeesByOccupationalSeries[[#This Row],[% 
of Total Pop]]*ExecutiveBranchEmployeesByOccupationalSeries[[#This Row],[Female/ Male Salary %]],7)</f>
        <v>1.2329999999999999E-4</v>
      </c>
    </row>
    <row r="323" spans="1:11" ht="15.6" x14ac:dyDescent="0.3">
      <c r="A323" s="6" t="s">
        <v>324</v>
      </c>
      <c r="B323" s="9">
        <f>ExecutiveBranchEmployeesByOccupationalSeries[[#This Row],[Male Employees]]+ExecutiveBranchEmployeesByOccupationalSeries[[#This Row],[Female Employees]]</f>
        <v>1591</v>
      </c>
      <c r="C323" s="13">
        <f>ExecutiveBranchEmployeesByOccupationalSeries[[#This Row],[Total Empl]]/$B$475</f>
        <v>8.1302059379631053E-4</v>
      </c>
      <c r="D323" s="9">
        <v>1094</v>
      </c>
      <c r="E323" s="9">
        <v>497</v>
      </c>
      <c r="F323" s="11">
        <f>ExecutiveBranchEmployeesByOccupationalSeries[[#This Row],[Female Employees]]/ExecutiveBranchEmployeesByOccupationalSeries[[#This Row],[Total Empl]]</f>
        <v>0.31238214959145194</v>
      </c>
      <c r="G323" s="15">
        <f>((ExecutiveBranchEmployeesByOccupationalSeries[[#This Row],[Male Employees]]*ExecutiveBranchEmployeesByOccupationalSeries[[#This Row],[Male
Average Salary]])+(E323*ExecutiveBranchEmployeesByOccupationalSeries[[#This Row],[Female
Average Salary]]))/ExecutiveBranchEmployeesByOccupationalSeries[[#This Row],[Total Empl]]</f>
        <v>86734.691389063184</v>
      </c>
      <c r="H323" s="15">
        <v>87688.002742230005</v>
      </c>
      <c r="I323" s="15">
        <v>84636.255533199001</v>
      </c>
      <c r="J323" s="11">
        <f>ROUND(ExecutiveBranchEmployeesByOccupationalSeries[[#This Row],[Female
Average Salary]]/ExecutiveBranchEmployeesByOccupationalSeries[[#This Row],[Male
Average Salary]],3)</f>
        <v>0.96499999999999997</v>
      </c>
      <c r="K323" s="16">
        <f>ROUND(ExecutiveBranchEmployeesByOccupationalSeries[[#This Row],[% 
of Total Pop]]*ExecutiveBranchEmployeesByOccupationalSeries[[#This Row],[Female/ Male Salary %]],7)</f>
        <v>7.8459999999999999E-4</v>
      </c>
    </row>
    <row r="324" spans="1:11" ht="15.6" x14ac:dyDescent="0.3">
      <c r="A324" s="6" t="s">
        <v>325</v>
      </c>
      <c r="B324" s="9">
        <f>ExecutiveBranchEmployeesByOccupationalSeries[[#This Row],[Male Employees]]+ExecutiveBranchEmployeesByOccupationalSeries[[#This Row],[Female Employees]]</f>
        <v>174</v>
      </c>
      <c r="C324" s="13">
        <f>ExecutiveBranchEmployeesByOccupationalSeries[[#This Row],[Total Empl]]/$B$475</f>
        <v>8.8916142879043382E-5</v>
      </c>
      <c r="D324" s="9">
        <v>104</v>
      </c>
      <c r="E324" s="9">
        <v>70</v>
      </c>
      <c r="F324" s="11">
        <f>ExecutiveBranchEmployeesByOccupationalSeries[[#This Row],[Female Employees]]/ExecutiveBranchEmployeesByOccupationalSeries[[#This Row],[Total Empl]]</f>
        <v>0.40229885057471265</v>
      </c>
      <c r="G324" s="15">
        <f>((ExecutiveBranchEmployeesByOccupationalSeries[[#This Row],[Male Employees]]*ExecutiveBranchEmployeesByOccupationalSeries[[#This Row],[Male
Average Salary]])+(E324*ExecutiveBranchEmployeesByOccupationalSeries[[#This Row],[Female
Average Salary]]))/ExecutiveBranchEmployeesByOccupationalSeries[[#This Row],[Total Empl]]</f>
        <v>58953.557471264387</v>
      </c>
      <c r="H324" s="15">
        <v>59755.355769230999</v>
      </c>
      <c r="I324" s="15">
        <v>57762.314285713997</v>
      </c>
      <c r="J324" s="11">
        <f>ROUND(ExecutiveBranchEmployeesByOccupationalSeries[[#This Row],[Female
Average Salary]]/ExecutiveBranchEmployeesByOccupationalSeries[[#This Row],[Male
Average Salary]],3)</f>
        <v>0.96699999999999997</v>
      </c>
      <c r="K324" s="16">
        <f>ROUND(ExecutiveBranchEmployeesByOccupationalSeries[[#This Row],[% 
of Total Pop]]*ExecutiveBranchEmployeesByOccupationalSeries[[#This Row],[Female/ Male Salary %]],7)</f>
        <v>8.6000000000000003E-5</v>
      </c>
    </row>
    <row r="325" spans="1:11" ht="15.6" x14ac:dyDescent="0.3">
      <c r="A325" s="6" t="s">
        <v>326</v>
      </c>
      <c r="B325" s="9">
        <f>ExecutiveBranchEmployeesByOccupationalSeries[[#This Row],[Male Employees]]+ExecutiveBranchEmployeesByOccupationalSeries[[#This Row],[Female Employees]]</f>
        <v>2072</v>
      </c>
      <c r="C325" s="13">
        <f>ExecutiveBranchEmployeesByOccupationalSeries[[#This Row],[Total Empl]]/$B$475</f>
        <v>1.0588175175021718E-3</v>
      </c>
      <c r="D325" s="9">
        <v>1709</v>
      </c>
      <c r="E325" s="9">
        <v>363</v>
      </c>
      <c r="F325" s="11">
        <f>ExecutiveBranchEmployeesByOccupationalSeries[[#This Row],[Female Employees]]/ExecutiveBranchEmployeesByOccupationalSeries[[#This Row],[Total Empl]]</f>
        <v>0.1751930501930502</v>
      </c>
      <c r="G325" s="15">
        <f>((ExecutiveBranchEmployeesByOccupationalSeries[[#This Row],[Male Employees]]*ExecutiveBranchEmployeesByOccupationalSeries[[#This Row],[Male
Average Salary]])+(E325*ExecutiveBranchEmployeesByOccupationalSeries[[#This Row],[Female
Average Salary]]))/ExecutiveBranchEmployeesByOccupationalSeries[[#This Row],[Total Empl]]</f>
        <v>89193.605309955106</v>
      </c>
      <c r="H325" s="15">
        <v>89949.067409144001</v>
      </c>
      <c r="I325" s="15">
        <v>85636.898071624993</v>
      </c>
      <c r="J325" s="11">
        <f>ROUND(ExecutiveBranchEmployeesByOccupationalSeries[[#This Row],[Female
Average Salary]]/ExecutiveBranchEmployeesByOccupationalSeries[[#This Row],[Male
Average Salary]],3)</f>
        <v>0.95199999999999996</v>
      </c>
      <c r="K325" s="16">
        <f>ROUND(ExecutiveBranchEmployeesByOccupationalSeries[[#This Row],[% 
of Total Pop]]*ExecutiveBranchEmployeesByOccupationalSeries[[#This Row],[Female/ Male Salary %]],7)</f>
        <v>1.008E-3</v>
      </c>
    </row>
    <row r="326" spans="1:11" ht="15.6" x14ac:dyDescent="0.3">
      <c r="A326" s="6" t="s">
        <v>327</v>
      </c>
      <c r="B326" s="9">
        <f>ExecutiveBranchEmployeesByOccupationalSeries[[#This Row],[Male Employees]]+ExecutiveBranchEmployeesByOccupationalSeries[[#This Row],[Female Employees]]</f>
        <v>1423</v>
      </c>
      <c r="C326" s="13">
        <f>ExecutiveBranchEmployeesByOccupationalSeries[[#This Row],[Total Empl]]/$B$475</f>
        <v>7.2717052480964796E-4</v>
      </c>
      <c r="D326" s="9">
        <v>769</v>
      </c>
      <c r="E326" s="9">
        <v>654</v>
      </c>
      <c r="F326" s="11">
        <f>ExecutiveBranchEmployeesByOccupationalSeries[[#This Row],[Female Employees]]/ExecutiveBranchEmployeesByOccupationalSeries[[#This Row],[Total Empl]]</f>
        <v>0.4595924104005622</v>
      </c>
      <c r="G326" s="15">
        <f>((ExecutiveBranchEmployeesByOccupationalSeries[[#This Row],[Male Employees]]*ExecutiveBranchEmployeesByOccupationalSeries[[#This Row],[Male
Average Salary]])+(E326*ExecutiveBranchEmployeesByOccupationalSeries[[#This Row],[Female
Average Salary]]))/ExecutiveBranchEmployeesByOccupationalSeries[[#This Row],[Total Empl]]</f>
        <v>52850.8390723825</v>
      </c>
      <c r="H326" s="15">
        <v>53459.196358907997</v>
      </c>
      <c r="I326" s="15">
        <v>52135.507645259997</v>
      </c>
      <c r="J326" s="11">
        <f>ROUND(ExecutiveBranchEmployeesByOccupationalSeries[[#This Row],[Female
Average Salary]]/ExecutiveBranchEmployeesByOccupationalSeries[[#This Row],[Male
Average Salary]],3)</f>
        <v>0.97499999999999998</v>
      </c>
      <c r="K326" s="16">
        <f>ROUND(ExecutiveBranchEmployeesByOccupationalSeries[[#This Row],[% 
of Total Pop]]*ExecutiveBranchEmployeesByOccupationalSeries[[#This Row],[Female/ Male Salary %]],7)</f>
        <v>7.0899999999999999E-4</v>
      </c>
    </row>
    <row r="327" spans="1:11" ht="15.6" x14ac:dyDescent="0.3">
      <c r="A327" s="6" t="s">
        <v>328</v>
      </c>
      <c r="B327" s="9">
        <f>ExecutiveBranchEmployeesByOccupationalSeries[[#This Row],[Male Employees]]+ExecutiveBranchEmployeesByOccupationalSeries[[#This Row],[Female Employees]]</f>
        <v>19312</v>
      </c>
      <c r="C327" s="13">
        <f>ExecutiveBranchEmployeesByOccupationalSeries[[#This Row],[Total Empl]]/$B$475</f>
        <v>9.8686698349430228E-3</v>
      </c>
      <c r="D327" s="9">
        <v>16241</v>
      </c>
      <c r="E327" s="9">
        <v>3071</v>
      </c>
      <c r="F327" s="11">
        <f>ExecutiveBranchEmployeesByOccupationalSeries[[#This Row],[Female Employees]]/ExecutiveBranchEmployeesByOccupationalSeries[[#This Row],[Total Empl]]</f>
        <v>0.15902029826014913</v>
      </c>
      <c r="G327" s="15">
        <f>((ExecutiveBranchEmployeesByOccupationalSeries[[#This Row],[Male Employees]]*ExecutiveBranchEmployeesByOccupationalSeries[[#This Row],[Male
Average Salary]])+(E327*ExecutiveBranchEmployeesByOccupationalSeries[[#This Row],[Female
Average Salary]]))/ExecutiveBranchEmployeesByOccupationalSeries[[#This Row],[Total Empl]]</f>
        <v>136894.12128515795</v>
      </c>
      <c r="H327" s="15">
        <v>136145.69663751699</v>
      </c>
      <c r="I327" s="15">
        <v>140852.16905537501</v>
      </c>
      <c r="J327" s="11">
        <f>ROUND(ExecutiveBranchEmployeesByOccupationalSeries[[#This Row],[Female
Average Salary]]/ExecutiveBranchEmployeesByOccupationalSeries[[#This Row],[Male
Average Salary]],3)</f>
        <v>1.0349999999999999</v>
      </c>
      <c r="K327" s="16">
        <f>ROUND(ExecutiveBranchEmployeesByOccupationalSeries[[#This Row],[% 
of Total Pop]]*ExecutiveBranchEmployeesByOccupationalSeries[[#This Row],[Female/ Male Salary %]],7)</f>
        <v>1.02141E-2</v>
      </c>
    </row>
    <row r="328" spans="1:11" ht="15.6" x14ac:dyDescent="0.3">
      <c r="A328" s="6" t="s">
        <v>329</v>
      </c>
      <c r="B328" s="9">
        <f>ExecutiveBranchEmployeesByOccupationalSeries[[#This Row],[Male Employees]]+ExecutiveBranchEmployeesByOccupationalSeries[[#This Row],[Female Employees]]</f>
        <v>232</v>
      </c>
      <c r="C328" s="13">
        <f>ExecutiveBranchEmployeesByOccupationalSeries[[#This Row],[Total Empl]]/$B$475</f>
        <v>1.1855485717205785E-4</v>
      </c>
      <c r="D328" s="9">
        <v>178</v>
      </c>
      <c r="E328" s="9">
        <v>54</v>
      </c>
      <c r="F328" s="11">
        <f>ExecutiveBranchEmployeesByOccupationalSeries[[#This Row],[Female Employees]]/ExecutiveBranchEmployeesByOccupationalSeries[[#This Row],[Total Empl]]</f>
        <v>0.23275862068965517</v>
      </c>
      <c r="G328" s="15">
        <f>((ExecutiveBranchEmployeesByOccupationalSeries[[#This Row],[Male Employees]]*ExecutiveBranchEmployeesByOccupationalSeries[[#This Row],[Male
Average Salary]])+(E328*ExecutiveBranchEmployeesByOccupationalSeries[[#This Row],[Female
Average Salary]]))/ExecutiveBranchEmployeesByOccupationalSeries[[#This Row],[Total Empl]]</f>
        <v>71507.711206896915</v>
      </c>
      <c r="H328" s="15">
        <v>71003.230337079003</v>
      </c>
      <c r="I328" s="15">
        <v>73170.629629629999</v>
      </c>
      <c r="J328" s="11">
        <f>ROUND(ExecutiveBranchEmployeesByOccupationalSeries[[#This Row],[Female
Average Salary]]/ExecutiveBranchEmployeesByOccupationalSeries[[#This Row],[Male
Average Salary]],3)</f>
        <v>1.0309999999999999</v>
      </c>
      <c r="K328" s="16">
        <f>ROUND(ExecutiveBranchEmployeesByOccupationalSeries[[#This Row],[% 
of Total Pop]]*ExecutiveBranchEmployeesByOccupationalSeries[[#This Row],[Female/ Male Salary %]],7)</f>
        <v>1.2219999999999999E-4</v>
      </c>
    </row>
    <row r="329" spans="1:11" ht="15.6" x14ac:dyDescent="0.3">
      <c r="A329" s="6" t="s">
        <v>330</v>
      </c>
      <c r="B329" s="9">
        <f>ExecutiveBranchEmployeesByOccupationalSeries[[#This Row],[Male Employees]]+ExecutiveBranchEmployeesByOccupationalSeries[[#This Row],[Female Employees]]</f>
        <v>2477</v>
      </c>
      <c r="C329" s="13">
        <f>ExecutiveBranchEmployeesByOccupationalSeries[[#This Row],[Total Empl]]/$B$475</f>
        <v>1.2657775052378763E-3</v>
      </c>
      <c r="D329" s="9">
        <v>2398</v>
      </c>
      <c r="E329" s="9">
        <v>79</v>
      </c>
      <c r="F329" s="11">
        <f>ExecutiveBranchEmployeesByOccupationalSeries[[#This Row],[Female Employees]]/ExecutiveBranchEmployeesByOccupationalSeries[[#This Row],[Total Empl]]</f>
        <v>3.1893419459023013E-2</v>
      </c>
      <c r="G329" s="15">
        <f>((ExecutiveBranchEmployeesByOccupationalSeries[[#This Row],[Male Employees]]*ExecutiveBranchEmployeesByOccupationalSeries[[#This Row],[Male
Average Salary]])+(E329*ExecutiveBranchEmployeesByOccupationalSeries[[#This Row],[Female
Average Salary]]))/ExecutiveBranchEmployeesByOccupationalSeries[[#This Row],[Total Empl]]</f>
        <v>122218.43281329381</v>
      </c>
      <c r="H329" s="15">
        <v>122209.019632414</v>
      </c>
      <c r="I329" s="15">
        <v>122504.164556962</v>
      </c>
      <c r="J329" s="11">
        <f>ROUND(ExecutiveBranchEmployeesByOccupationalSeries[[#This Row],[Female
Average Salary]]/ExecutiveBranchEmployeesByOccupationalSeries[[#This Row],[Male
Average Salary]],3)</f>
        <v>1.002</v>
      </c>
      <c r="K329" s="16">
        <f>ROUND(ExecutiveBranchEmployeesByOccupationalSeries[[#This Row],[% 
of Total Pop]]*ExecutiveBranchEmployeesByOccupationalSeries[[#This Row],[Female/ Male Salary %]],7)</f>
        <v>1.2683E-3</v>
      </c>
    </row>
    <row r="330" spans="1:11" ht="15.6" x14ac:dyDescent="0.3">
      <c r="A330" s="6" t="s">
        <v>331</v>
      </c>
      <c r="B330" s="9">
        <f>ExecutiveBranchEmployeesByOccupationalSeries[[#This Row],[Male Employees]]+ExecutiveBranchEmployeesByOccupationalSeries[[#This Row],[Female Employees]]</f>
        <v>417</v>
      </c>
      <c r="C330" s="13">
        <f>ExecutiveBranchEmployeesByOccupationalSeries[[#This Row],[Total Empl]]/$B$475</f>
        <v>2.1309213552046604E-4</v>
      </c>
      <c r="D330" s="9">
        <v>394</v>
      </c>
      <c r="E330" s="9">
        <v>23</v>
      </c>
      <c r="F330" s="11">
        <f>ExecutiveBranchEmployeesByOccupationalSeries[[#This Row],[Female Employees]]/ExecutiveBranchEmployeesByOccupationalSeries[[#This Row],[Total Empl]]</f>
        <v>5.5155875299760189E-2</v>
      </c>
      <c r="G330" s="15">
        <f>((ExecutiveBranchEmployeesByOccupationalSeries[[#This Row],[Male Employees]]*ExecutiveBranchEmployeesByOccupationalSeries[[#This Row],[Male
Average Salary]])+(E330*ExecutiveBranchEmployeesByOccupationalSeries[[#This Row],[Female
Average Salary]]))/ExecutiveBranchEmployeesByOccupationalSeries[[#This Row],[Total Empl]]</f>
        <v>76189.021582733665</v>
      </c>
      <c r="H330" s="15">
        <v>76337.390862943997</v>
      </c>
      <c r="I330" s="15">
        <v>73647.391304347999</v>
      </c>
      <c r="J330" s="11">
        <f>ROUND(ExecutiveBranchEmployeesByOccupationalSeries[[#This Row],[Female
Average Salary]]/ExecutiveBranchEmployeesByOccupationalSeries[[#This Row],[Male
Average Salary]],3)</f>
        <v>0.96499999999999997</v>
      </c>
      <c r="K330" s="16">
        <f>ROUND(ExecutiveBranchEmployeesByOccupationalSeries[[#This Row],[% 
of Total Pop]]*ExecutiveBranchEmployeesByOccupationalSeries[[#This Row],[Female/ Male Salary %]],7)</f>
        <v>2.0560000000000001E-4</v>
      </c>
    </row>
    <row r="331" spans="1:11" ht="15.6" x14ac:dyDescent="0.3">
      <c r="A331" s="6" t="s">
        <v>332</v>
      </c>
      <c r="B331" s="9">
        <f>ExecutiveBranchEmployeesByOccupationalSeries[[#This Row],[Male Employees]]+ExecutiveBranchEmployeesByOccupationalSeries[[#This Row],[Female Employees]]</f>
        <v>755</v>
      </c>
      <c r="C331" s="13">
        <f>ExecutiveBranchEmployeesByOccupationalSeries[[#This Row],[Total Empl]]/$B$475</f>
        <v>3.8581429812458481E-4</v>
      </c>
      <c r="D331" s="9">
        <v>597</v>
      </c>
      <c r="E331" s="9">
        <v>158</v>
      </c>
      <c r="F331" s="11">
        <f>ExecutiveBranchEmployeesByOccupationalSeries[[#This Row],[Female Employees]]/ExecutiveBranchEmployeesByOccupationalSeries[[#This Row],[Total Empl]]</f>
        <v>0.20927152317880796</v>
      </c>
      <c r="G331" s="15">
        <f>((ExecutiveBranchEmployeesByOccupationalSeries[[#This Row],[Male Employees]]*ExecutiveBranchEmployeesByOccupationalSeries[[#This Row],[Male
Average Salary]])+(E331*ExecutiveBranchEmployeesByOccupationalSeries[[#This Row],[Female
Average Salary]]))/ExecutiveBranchEmployeesByOccupationalSeries[[#This Row],[Total Empl]]</f>
        <v>168277.72715231811</v>
      </c>
      <c r="H331" s="15">
        <v>167422.89447236201</v>
      </c>
      <c r="I331" s="15">
        <v>171507.69620253201</v>
      </c>
      <c r="J331" s="11">
        <f>ROUND(ExecutiveBranchEmployeesByOccupationalSeries[[#This Row],[Female
Average Salary]]/ExecutiveBranchEmployeesByOccupationalSeries[[#This Row],[Male
Average Salary]],3)</f>
        <v>1.024</v>
      </c>
      <c r="K331" s="16">
        <f>ROUND(ExecutiveBranchEmployeesByOccupationalSeries[[#This Row],[% 
of Total Pop]]*ExecutiveBranchEmployeesByOccupationalSeries[[#This Row],[Female/ Male Salary %]],7)</f>
        <v>3.9510000000000001E-4</v>
      </c>
    </row>
    <row r="332" spans="1:11" ht="15.6" x14ac:dyDescent="0.3">
      <c r="A332" s="6" t="s">
        <v>333</v>
      </c>
      <c r="B332" s="9">
        <f>ExecutiveBranchEmployeesByOccupationalSeries[[#This Row],[Male Employees]]+ExecutiveBranchEmployeesByOccupationalSeries[[#This Row],[Female Employees]]</f>
        <v>89022</v>
      </c>
      <c r="C332" s="13">
        <f>ExecutiveBranchEmployeesByOccupationalSeries[[#This Row],[Total Empl]]/$B$475</f>
        <v>4.5491338341254024E-2</v>
      </c>
      <c r="D332" s="9">
        <v>66122</v>
      </c>
      <c r="E332" s="9">
        <v>22900</v>
      </c>
      <c r="F332" s="11">
        <f>ExecutiveBranchEmployeesByOccupationalSeries[[#This Row],[Female Employees]]/ExecutiveBranchEmployeesByOccupationalSeries[[#This Row],[Total Empl]]</f>
        <v>0.25723978342432208</v>
      </c>
      <c r="G332" s="15">
        <f>((ExecutiveBranchEmployeesByOccupationalSeries[[#This Row],[Male Employees]]*ExecutiveBranchEmployeesByOccupationalSeries[[#This Row],[Male
Average Salary]])+(E332*ExecutiveBranchEmployeesByOccupationalSeries[[#This Row],[Female
Average Salary]]))/ExecutiveBranchEmployeesByOccupationalSeries[[#This Row],[Total Empl]]</f>
        <v>116545.9187563962</v>
      </c>
      <c r="H332" s="15">
        <v>115578.89586926901</v>
      </c>
      <c r="I332" s="15">
        <v>119338.123443847</v>
      </c>
      <c r="J332" s="11">
        <f>ROUND(ExecutiveBranchEmployeesByOccupationalSeries[[#This Row],[Female
Average Salary]]/ExecutiveBranchEmployeesByOccupationalSeries[[#This Row],[Male
Average Salary]],3)</f>
        <v>1.0329999999999999</v>
      </c>
      <c r="K332" s="16">
        <f>ROUND(ExecutiveBranchEmployeesByOccupationalSeries[[#This Row],[% 
of Total Pop]]*ExecutiveBranchEmployeesByOccupationalSeries[[#This Row],[Female/ Male Salary %]],7)</f>
        <v>4.6992600000000002E-2</v>
      </c>
    </row>
    <row r="333" spans="1:11" ht="15.6" x14ac:dyDescent="0.3">
      <c r="A333" s="6" t="s">
        <v>336</v>
      </c>
      <c r="B333" s="9">
        <f>ExecutiveBranchEmployeesByOccupationalSeries[[#This Row],[Male Employees]]+ExecutiveBranchEmployeesByOccupationalSeries[[#This Row],[Female Employees]]</f>
        <v>219</v>
      </c>
      <c r="C333" s="13">
        <f>ExecutiveBranchEmployeesByOccupationalSeries[[#This Row],[Total Empl]]/$B$475</f>
        <v>1.1191169707189944E-4</v>
      </c>
      <c r="D333" s="9">
        <v>211</v>
      </c>
      <c r="E333" s="9">
        <v>8</v>
      </c>
      <c r="F333" s="11">
        <f>ExecutiveBranchEmployeesByOccupationalSeries[[#This Row],[Female Employees]]/ExecutiveBranchEmployeesByOccupationalSeries[[#This Row],[Total Empl]]</f>
        <v>3.6529680365296802E-2</v>
      </c>
      <c r="G333" s="15">
        <f>((ExecutiveBranchEmployeesByOccupationalSeries[[#This Row],[Male Employees]]*ExecutiveBranchEmployeesByOccupationalSeries[[#This Row],[Male
Average Salary]])+(E333*ExecutiveBranchEmployeesByOccupationalSeries[[#This Row],[Female
Average Salary]]))/ExecutiveBranchEmployeesByOccupationalSeries[[#This Row],[Total Empl]]</f>
        <v>68682.168949771687</v>
      </c>
      <c r="H333" s="15">
        <v>68720.327014217997</v>
      </c>
      <c r="I333" s="15">
        <v>67675.75</v>
      </c>
      <c r="J333" s="11">
        <f>ROUND(ExecutiveBranchEmployeesByOccupationalSeries[[#This Row],[Female
Average Salary]]/ExecutiveBranchEmployeesByOccupationalSeries[[#This Row],[Male
Average Salary]],3)</f>
        <v>0.98499999999999999</v>
      </c>
      <c r="K333" s="16">
        <f>ROUND(ExecutiveBranchEmployeesByOccupationalSeries[[#This Row],[% 
of Total Pop]]*ExecutiveBranchEmployeesByOccupationalSeries[[#This Row],[Female/ Male Salary %]],7)</f>
        <v>1.102E-4</v>
      </c>
    </row>
    <row r="334" spans="1:11" ht="15.6" x14ac:dyDescent="0.3">
      <c r="A334" s="6" t="s">
        <v>337</v>
      </c>
      <c r="B334" s="9">
        <f>ExecutiveBranchEmployeesByOccupationalSeries[[#This Row],[Male Employees]]+ExecutiveBranchEmployeesByOccupationalSeries[[#This Row],[Female Employees]]</f>
        <v>143</v>
      </c>
      <c r="C334" s="13">
        <f>ExecutiveBranchEmployeesByOccupationalSeries[[#This Row],[Total Empl]]/$B$475</f>
        <v>7.3074761101742555E-5</v>
      </c>
      <c r="D334" s="9">
        <v>142</v>
      </c>
      <c r="E334" s="9">
        <v>1</v>
      </c>
      <c r="F334" s="11">
        <f>ExecutiveBranchEmployeesByOccupationalSeries[[#This Row],[Female Employees]]/ExecutiveBranchEmployeesByOccupationalSeries[[#This Row],[Total Empl]]</f>
        <v>6.993006993006993E-3</v>
      </c>
      <c r="G334" s="15">
        <f>((ExecutiveBranchEmployeesByOccupationalSeries[[#This Row],[Male Employees]]*ExecutiveBranchEmployeesByOccupationalSeries[[#This Row],[Male
Average Salary]])+(E334*ExecutiveBranchEmployeesByOccupationalSeries[[#This Row],[Female
Average Salary]]))/ExecutiveBranchEmployeesByOccupationalSeries[[#This Row],[Total Empl]]</f>
        <v>65997.258741258789</v>
      </c>
      <c r="H334" s="15">
        <v>66012.147887323998</v>
      </c>
      <c r="I334" s="15">
        <v>63883</v>
      </c>
      <c r="J334" s="11">
        <f>ROUND(ExecutiveBranchEmployeesByOccupationalSeries[[#This Row],[Female
Average Salary]]/ExecutiveBranchEmployeesByOccupationalSeries[[#This Row],[Male
Average Salary]],3)</f>
        <v>0.96799999999999997</v>
      </c>
      <c r="K334" s="16">
        <f>ROUND(ExecutiveBranchEmployeesByOccupationalSeries[[#This Row],[% 
of Total Pop]]*ExecutiveBranchEmployeesByOccupationalSeries[[#This Row],[Female/ Male Salary %]],7)</f>
        <v>7.0699999999999997E-5</v>
      </c>
    </row>
    <row r="335" spans="1:11" ht="15.6" x14ac:dyDescent="0.3">
      <c r="A335" s="6" t="s">
        <v>343</v>
      </c>
      <c r="B335" s="9">
        <f>ExecutiveBranchEmployeesByOccupationalSeries[[#This Row],[Male Employees]]+ExecutiveBranchEmployeesByOccupationalSeries[[#This Row],[Female Employees]]</f>
        <v>272</v>
      </c>
      <c r="C335" s="13">
        <f>ExecutiveBranchEmployeesByOccupationalSeries[[#This Row],[Total Empl]]/$B$475</f>
        <v>1.389953497879299E-4</v>
      </c>
      <c r="D335" s="9">
        <v>256</v>
      </c>
      <c r="E335" s="9">
        <v>16</v>
      </c>
      <c r="F335" s="11">
        <f>ExecutiveBranchEmployeesByOccupationalSeries[[#This Row],[Female Employees]]/ExecutiveBranchEmployeesByOccupationalSeries[[#This Row],[Total Empl]]</f>
        <v>5.8823529411764705E-2</v>
      </c>
      <c r="G335" s="15">
        <f>((ExecutiveBranchEmployeesByOccupationalSeries[[#This Row],[Male Employees]]*ExecutiveBranchEmployeesByOccupationalSeries[[#This Row],[Male
Average Salary]])+(E335*ExecutiveBranchEmployeesByOccupationalSeries[[#This Row],[Female
Average Salary]]))/ExecutiveBranchEmployeesByOccupationalSeries[[#This Row],[Total Empl]]</f>
        <v>97120.988970588238</v>
      </c>
      <c r="H335" s="15">
        <v>98754.1640625</v>
      </c>
      <c r="I335" s="15">
        <v>70990.1875</v>
      </c>
      <c r="J335" s="11">
        <f>ROUND(ExecutiveBranchEmployeesByOccupationalSeries[[#This Row],[Female
Average Salary]]/ExecutiveBranchEmployeesByOccupationalSeries[[#This Row],[Male
Average Salary]],3)</f>
        <v>0.71899999999999997</v>
      </c>
      <c r="K335" s="16">
        <f>ROUND(ExecutiveBranchEmployeesByOccupationalSeries[[#This Row],[% 
of Total Pop]]*ExecutiveBranchEmployeesByOccupationalSeries[[#This Row],[Female/ Male Salary %]],7)</f>
        <v>9.9900000000000002E-5</v>
      </c>
    </row>
    <row r="336" spans="1:11" ht="15.6" x14ac:dyDescent="0.3">
      <c r="A336" s="6" t="s">
        <v>342</v>
      </c>
      <c r="B336" s="9">
        <f>ExecutiveBranchEmployeesByOccupationalSeries[[#This Row],[Male Employees]]+ExecutiveBranchEmployeesByOccupationalSeries[[#This Row],[Female Employees]]</f>
        <v>586</v>
      </c>
      <c r="C336" s="13">
        <f>ExecutiveBranchEmployeesByOccupationalSeries[[#This Row],[Total Empl]]/$B$475</f>
        <v>2.9945321682252541E-4</v>
      </c>
      <c r="D336" s="9">
        <v>538</v>
      </c>
      <c r="E336" s="9">
        <v>48</v>
      </c>
      <c r="F336" s="11">
        <f>ExecutiveBranchEmployeesByOccupationalSeries[[#This Row],[Female Employees]]/ExecutiveBranchEmployeesByOccupationalSeries[[#This Row],[Total Empl]]</f>
        <v>8.191126279863481E-2</v>
      </c>
      <c r="G336" s="15">
        <f>((ExecutiveBranchEmployeesByOccupationalSeries[[#This Row],[Male Employees]]*ExecutiveBranchEmployeesByOccupationalSeries[[#This Row],[Male
Average Salary]])+(E336*ExecutiveBranchEmployeesByOccupationalSeries[[#This Row],[Female
Average Salary]]))/ExecutiveBranchEmployeesByOccupationalSeries[[#This Row],[Total Empl]]</f>
        <v>73008.235809483987</v>
      </c>
      <c r="H336" s="15">
        <v>73018.184357542006</v>
      </c>
      <c r="I336" s="15">
        <v>72896.729166667006</v>
      </c>
      <c r="J336" s="11">
        <f>ROUND(ExecutiveBranchEmployeesByOccupationalSeries[[#This Row],[Female
Average Salary]]/ExecutiveBranchEmployeesByOccupationalSeries[[#This Row],[Male
Average Salary]],3)</f>
        <v>0.998</v>
      </c>
      <c r="K336" s="16">
        <f>ROUND(ExecutiveBranchEmployeesByOccupationalSeries[[#This Row],[% 
of Total Pop]]*ExecutiveBranchEmployeesByOccupationalSeries[[#This Row],[Female/ Male Salary %]],7)</f>
        <v>2.989E-4</v>
      </c>
    </row>
    <row r="337" spans="1:11" ht="15.6" x14ac:dyDescent="0.3">
      <c r="A337" s="6" t="s">
        <v>338</v>
      </c>
      <c r="B337" s="9">
        <f>ExecutiveBranchEmployeesByOccupationalSeries[[#This Row],[Male Employees]]+ExecutiveBranchEmployeesByOccupationalSeries[[#This Row],[Female Employees]]</f>
        <v>3961</v>
      </c>
      <c r="C337" s="13">
        <f>ExecutiveBranchEmployeesByOccupationalSeries[[#This Row],[Total Empl]]/$B$475</f>
        <v>2.0241197812867289E-3</v>
      </c>
      <c r="D337" s="9">
        <v>3600</v>
      </c>
      <c r="E337" s="9">
        <v>361</v>
      </c>
      <c r="F337" s="11">
        <f>ExecutiveBranchEmployeesByOccupationalSeries[[#This Row],[Female Employees]]/ExecutiveBranchEmployeesByOccupationalSeries[[#This Row],[Total Empl]]</f>
        <v>9.1138601363292104E-2</v>
      </c>
      <c r="G337" s="15">
        <f>((ExecutiveBranchEmployeesByOccupationalSeries[[#This Row],[Male Employees]]*ExecutiveBranchEmployeesByOccupationalSeries[[#This Row],[Male
Average Salary]])+(E337*ExecutiveBranchEmployeesByOccupationalSeries[[#This Row],[Female
Average Salary]]))/ExecutiveBranchEmployeesByOccupationalSeries[[#This Row],[Total Empl]]</f>
        <v>68023.458217622028</v>
      </c>
      <c r="H337" s="15">
        <v>68408.945277777995</v>
      </c>
      <c r="I337" s="15">
        <v>64179.265927977998</v>
      </c>
      <c r="J337" s="11">
        <f>ROUND(ExecutiveBranchEmployeesByOccupationalSeries[[#This Row],[Female
Average Salary]]/ExecutiveBranchEmployeesByOccupationalSeries[[#This Row],[Male
Average Salary]],3)</f>
        <v>0.93799999999999994</v>
      </c>
      <c r="K337" s="16">
        <f>ROUND(ExecutiveBranchEmployeesByOccupationalSeries[[#This Row],[% 
of Total Pop]]*ExecutiveBranchEmployeesByOccupationalSeries[[#This Row],[Female/ Male Salary %]],7)</f>
        <v>1.8986000000000001E-3</v>
      </c>
    </row>
    <row r="338" spans="1:11" ht="15.6" x14ac:dyDescent="0.3">
      <c r="A338" s="6" t="s">
        <v>341</v>
      </c>
      <c r="B338" s="9">
        <f>ExecutiveBranchEmployeesByOccupationalSeries[[#This Row],[Male Employees]]+ExecutiveBranchEmployeesByOccupationalSeries[[#This Row],[Female Employees]]</f>
        <v>1198</v>
      </c>
      <c r="C338" s="13">
        <f>ExecutiveBranchEmployeesByOccupationalSeries[[#This Row],[Total Empl]]/$B$475</f>
        <v>6.1219275384536765E-4</v>
      </c>
      <c r="D338" s="9">
        <v>1161</v>
      </c>
      <c r="E338" s="9">
        <v>37</v>
      </c>
      <c r="F338" s="11">
        <f>ExecutiveBranchEmployeesByOccupationalSeries[[#This Row],[Female Employees]]/ExecutiveBranchEmployeesByOccupationalSeries[[#This Row],[Total Empl]]</f>
        <v>3.0884808013355594E-2</v>
      </c>
      <c r="G338" s="15">
        <f>((ExecutiveBranchEmployeesByOccupationalSeries[[#This Row],[Male Employees]]*ExecutiveBranchEmployeesByOccupationalSeries[[#This Row],[Male
Average Salary]])+(E338*ExecutiveBranchEmployeesByOccupationalSeries[[#This Row],[Female
Average Salary]]))/ExecutiveBranchEmployeesByOccupationalSeries[[#This Row],[Total Empl]]</f>
        <v>76377.395659432324</v>
      </c>
      <c r="H338" s="15">
        <v>76346.081826012</v>
      </c>
      <c r="I338" s="15">
        <v>77359.972972973002</v>
      </c>
      <c r="J338" s="11">
        <f>ROUND(ExecutiveBranchEmployeesByOccupationalSeries[[#This Row],[Female
Average Salary]]/ExecutiveBranchEmployeesByOccupationalSeries[[#This Row],[Male
Average Salary]],3)</f>
        <v>1.0129999999999999</v>
      </c>
      <c r="K338" s="16">
        <f>ROUND(ExecutiveBranchEmployeesByOccupationalSeries[[#This Row],[% 
of Total Pop]]*ExecutiveBranchEmployeesByOccupationalSeries[[#This Row],[Female/ Male Salary %]],7)</f>
        <v>6.202E-4</v>
      </c>
    </row>
    <row r="339" spans="1:11" ht="15.6" x14ac:dyDescent="0.3">
      <c r="A339" s="6" t="s">
        <v>340</v>
      </c>
      <c r="B339" s="9">
        <f>ExecutiveBranchEmployeesByOccupationalSeries[[#This Row],[Male Employees]]+ExecutiveBranchEmployeesByOccupationalSeries[[#This Row],[Female Employees]]</f>
        <v>2658</v>
      </c>
      <c r="C339" s="13">
        <f>ExecutiveBranchEmployeesByOccupationalSeries[[#This Row],[Total Empl]]/$B$475</f>
        <v>1.3582707343246971E-3</v>
      </c>
      <c r="D339" s="9">
        <v>2501</v>
      </c>
      <c r="E339" s="9">
        <v>157</v>
      </c>
      <c r="F339" s="11">
        <f>ExecutiveBranchEmployeesByOccupationalSeries[[#This Row],[Female Employees]]/ExecutiveBranchEmployeesByOccupationalSeries[[#This Row],[Total Empl]]</f>
        <v>5.9066967644845751E-2</v>
      </c>
      <c r="G339" s="15">
        <f>((ExecutiveBranchEmployeesByOccupationalSeries[[#This Row],[Male Employees]]*ExecutiveBranchEmployeesByOccupationalSeries[[#This Row],[Male
Average Salary]])+(E339*ExecutiveBranchEmployeesByOccupationalSeries[[#This Row],[Female
Average Salary]]))/ExecutiveBranchEmployeesByOccupationalSeries[[#This Row],[Total Empl]]</f>
        <v>81236.830287735153</v>
      </c>
      <c r="H339" s="15">
        <v>81374.904800000004</v>
      </c>
      <c r="I339" s="15">
        <v>79037.312101910997</v>
      </c>
      <c r="J339" s="11">
        <f>ROUND(ExecutiveBranchEmployeesByOccupationalSeries[[#This Row],[Female
Average Salary]]/ExecutiveBranchEmployeesByOccupationalSeries[[#This Row],[Male
Average Salary]],3)</f>
        <v>0.97099999999999997</v>
      </c>
      <c r="K339" s="16">
        <f>ROUND(ExecutiveBranchEmployeesByOccupationalSeries[[#This Row],[% 
of Total Pop]]*ExecutiveBranchEmployeesByOccupationalSeries[[#This Row],[Female/ Male Salary %]],7)</f>
        <v>1.3189E-3</v>
      </c>
    </row>
    <row r="340" spans="1:11" ht="15.6" x14ac:dyDescent="0.3">
      <c r="A340" s="6" t="s">
        <v>344</v>
      </c>
      <c r="B340" s="9">
        <f>ExecutiveBranchEmployeesByOccupationalSeries[[#This Row],[Male Employees]]+ExecutiveBranchEmployeesByOccupationalSeries[[#This Row],[Female Employees]]</f>
        <v>163</v>
      </c>
      <c r="C340" s="13">
        <f>ExecutiveBranchEmployeesByOccupationalSeries[[#This Row],[Total Empl]]/$B$475</f>
        <v>8.3295007409678578E-5</v>
      </c>
      <c r="D340" s="9">
        <v>158</v>
      </c>
      <c r="E340" s="9">
        <v>5</v>
      </c>
      <c r="F340" s="11">
        <f>ExecutiveBranchEmployeesByOccupationalSeries[[#This Row],[Female Employees]]/ExecutiveBranchEmployeesByOccupationalSeries[[#This Row],[Total Empl]]</f>
        <v>3.0674846625766871E-2</v>
      </c>
      <c r="G340" s="15">
        <f>((ExecutiveBranchEmployeesByOccupationalSeries[[#This Row],[Male Employees]]*ExecutiveBranchEmployeesByOccupationalSeries[[#This Row],[Male
Average Salary]])+(E340*ExecutiveBranchEmployeesByOccupationalSeries[[#This Row],[Female
Average Salary]]))/ExecutiveBranchEmployeesByOccupationalSeries[[#This Row],[Total Empl]]</f>
        <v>81955.674846626032</v>
      </c>
      <c r="H340" s="15">
        <v>82025.272151899</v>
      </c>
      <c r="I340" s="15">
        <v>79756.399999999994</v>
      </c>
      <c r="J340" s="11">
        <f>ROUND(ExecutiveBranchEmployeesByOccupationalSeries[[#This Row],[Female
Average Salary]]/ExecutiveBranchEmployeesByOccupationalSeries[[#This Row],[Male
Average Salary]],3)</f>
        <v>0.97199999999999998</v>
      </c>
      <c r="K340" s="16">
        <f>ROUND(ExecutiveBranchEmployeesByOccupationalSeries[[#This Row],[% 
of Total Pop]]*ExecutiveBranchEmployeesByOccupationalSeries[[#This Row],[Female/ Male Salary %]],7)</f>
        <v>8.1000000000000004E-5</v>
      </c>
    </row>
    <row r="341" spans="1:11" ht="15.6" x14ac:dyDescent="0.3">
      <c r="A341" s="6" t="s">
        <v>339</v>
      </c>
      <c r="B341" s="9">
        <f>ExecutiveBranchEmployeesByOccupationalSeries[[#This Row],[Male Employees]]+ExecutiveBranchEmployeesByOccupationalSeries[[#This Row],[Female Employees]]</f>
        <v>4810</v>
      </c>
      <c r="C341" s="13">
        <f>ExecutiveBranchEmployeesByOccupationalSeries[[#This Row],[Total Empl]]/$B$475</f>
        <v>2.4579692370586131E-3</v>
      </c>
      <c r="D341" s="9">
        <v>4490</v>
      </c>
      <c r="E341" s="9">
        <v>320</v>
      </c>
      <c r="F341" s="11">
        <f>ExecutiveBranchEmployeesByOccupationalSeries[[#This Row],[Female Employees]]/ExecutiveBranchEmployeesByOccupationalSeries[[#This Row],[Total Empl]]</f>
        <v>6.6528066528066532E-2</v>
      </c>
      <c r="G341" s="15">
        <f>((ExecutiveBranchEmployeesByOccupationalSeries[[#This Row],[Male Employees]]*ExecutiveBranchEmployeesByOccupationalSeries[[#This Row],[Male
Average Salary]])+(E341*ExecutiveBranchEmployeesByOccupationalSeries[[#This Row],[Female
Average Salary]]))/ExecutiveBranchEmployeesByOccupationalSeries[[#This Row],[Total Empl]]</f>
        <v>66112.157796258121</v>
      </c>
      <c r="H341" s="15">
        <v>66506.857683741997</v>
      </c>
      <c r="I341" s="15">
        <v>60574.025000000001</v>
      </c>
      <c r="J341" s="11">
        <f>ROUND(ExecutiveBranchEmployeesByOccupationalSeries[[#This Row],[Female
Average Salary]]/ExecutiveBranchEmployeesByOccupationalSeries[[#This Row],[Male
Average Salary]],3)</f>
        <v>0.91100000000000003</v>
      </c>
      <c r="K341" s="16">
        <f>ROUND(ExecutiveBranchEmployeesByOccupationalSeries[[#This Row],[% 
of Total Pop]]*ExecutiveBranchEmployeesByOccupationalSeries[[#This Row],[Female/ Male Salary %]],7)</f>
        <v>2.2391999999999998E-3</v>
      </c>
    </row>
    <row r="342" spans="1:11" ht="15.6" x14ac:dyDescent="0.3">
      <c r="A342" s="6" t="s">
        <v>345</v>
      </c>
      <c r="B342" s="9">
        <f>ExecutiveBranchEmployeesByOccupationalSeries[[#This Row],[Male Employees]]+ExecutiveBranchEmployeesByOccupationalSeries[[#This Row],[Female Employees]]</f>
        <v>1747</v>
      </c>
      <c r="C342" s="13">
        <f>ExecutiveBranchEmployeesByOccupationalSeries[[#This Row],[Total Empl]]/$B$475</f>
        <v>8.9273851499821141E-4</v>
      </c>
      <c r="D342" s="9">
        <v>1719</v>
      </c>
      <c r="E342" s="9">
        <v>28</v>
      </c>
      <c r="F342" s="11">
        <f>ExecutiveBranchEmployeesByOccupationalSeries[[#This Row],[Female Employees]]/ExecutiveBranchEmployeesByOccupationalSeries[[#This Row],[Total Empl]]</f>
        <v>1.602747567258157E-2</v>
      </c>
      <c r="G342" s="15">
        <f>((ExecutiveBranchEmployeesByOccupationalSeries[[#This Row],[Male Employees]]*ExecutiveBranchEmployeesByOccupationalSeries[[#This Row],[Male
Average Salary]])+(E342*ExecutiveBranchEmployeesByOccupationalSeries[[#This Row],[Female
Average Salary]]))/ExecutiveBranchEmployeesByOccupationalSeries[[#This Row],[Total Empl]]</f>
        <v>96489.351459645477</v>
      </c>
      <c r="H342" s="15">
        <v>96441.948225713</v>
      </c>
      <c r="I342" s="15">
        <v>99399.571428570998</v>
      </c>
      <c r="J342" s="11">
        <f>ROUND(ExecutiveBranchEmployeesByOccupationalSeries[[#This Row],[Female
Average Salary]]/ExecutiveBranchEmployeesByOccupationalSeries[[#This Row],[Male
Average Salary]],3)</f>
        <v>1.0309999999999999</v>
      </c>
      <c r="K342" s="16">
        <f>ROUND(ExecutiveBranchEmployeesByOccupationalSeries[[#This Row],[% 
of Total Pop]]*ExecutiveBranchEmployeesByOccupationalSeries[[#This Row],[Female/ Male Salary %]],7)</f>
        <v>9.2040000000000004E-4</v>
      </c>
    </row>
    <row r="343" spans="1:11" ht="15.6" x14ac:dyDescent="0.3">
      <c r="A343" s="6" t="s">
        <v>349</v>
      </c>
      <c r="B343" s="9">
        <f>ExecutiveBranchEmployeesByOccupationalSeries[[#This Row],[Male Employees]]+ExecutiveBranchEmployeesByOccupationalSeries[[#This Row],[Female Employees]]</f>
        <v>506</v>
      </c>
      <c r="C343" s="13">
        <f>ExecutiveBranchEmployeesByOccupationalSeries[[#This Row],[Total Empl]]/$B$475</f>
        <v>2.5857223159078132E-4</v>
      </c>
      <c r="D343" s="9">
        <v>478</v>
      </c>
      <c r="E343" s="9">
        <v>28</v>
      </c>
      <c r="F343" s="11">
        <f>ExecutiveBranchEmployeesByOccupationalSeries[[#This Row],[Female Employees]]/ExecutiveBranchEmployeesByOccupationalSeries[[#This Row],[Total Empl]]</f>
        <v>5.533596837944664E-2</v>
      </c>
      <c r="G343" s="15">
        <f>((ExecutiveBranchEmployeesByOccupationalSeries[[#This Row],[Male Employees]]*ExecutiveBranchEmployeesByOccupationalSeries[[#This Row],[Male
Average Salary]])+(E343*ExecutiveBranchEmployeesByOccupationalSeries[[#This Row],[Female
Average Salary]]))/ExecutiveBranchEmployeesByOccupationalSeries[[#This Row],[Total Empl]]</f>
        <v>64402.175889328108</v>
      </c>
      <c r="H343" s="15">
        <v>64383.669456067</v>
      </c>
      <c r="I343" s="15">
        <v>64718.107142856999</v>
      </c>
      <c r="J343" s="11">
        <f>ROUND(ExecutiveBranchEmployeesByOccupationalSeries[[#This Row],[Female
Average Salary]]/ExecutiveBranchEmployeesByOccupationalSeries[[#This Row],[Male
Average Salary]],3)</f>
        <v>1.0049999999999999</v>
      </c>
      <c r="K343" s="16">
        <f>ROUND(ExecutiveBranchEmployeesByOccupationalSeries[[#This Row],[% 
of Total Pop]]*ExecutiveBranchEmployeesByOccupationalSeries[[#This Row],[Female/ Male Salary %]],7)</f>
        <v>2.5989999999999997E-4</v>
      </c>
    </row>
    <row r="344" spans="1:11" ht="15.6" x14ac:dyDescent="0.3">
      <c r="A344" s="6" t="s">
        <v>348</v>
      </c>
      <c r="B344" s="9">
        <f>ExecutiveBranchEmployeesByOccupationalSeries[[#This Row],[Male Employees]]+ExecutiveBranchEmployeesByOccupationalSeries[[#This Row],[Female Employees]]</f>
        <v>1293</v>
      </c>
      <c r="C344" s="13">
        <f>ExecutiveBranchEmployeesByOccupationalSeries[[#This Row],[Total Empl]]/$B$475</f>
        <v>6.6073892380806381E-4</v>
      </c>
      <c r="D344" s="9">
        <v>1212</v>
      </c>
      <c r="E344" s="9">
        <v>81</v>
      </c>
      <c r="F344" s="11">
        <f>ExecutiveBranchEmployeesByOccupationalSeries[[#This Row],[Female Employees]]/ExecutiveBranchEmployeesByOccupationalSeries[[#This Row],[Total Empl]]</f>
        <v>6.2645011600928072E-2</v>
      </c>
      <c r="G344" s="15">
        <f>((ExecutiveBranchEmployeesByOccupationalSeries[[#This Row],[Male Employees]]*ExecutiveBranchEmployeesByOccupationalSeries[[#This Row],[Male
Average Salary]])+(E344*ExecutiveBranchEmployeesByOccupationalSeries[[#This Row],[Female
Average Salary]]))/ExecutiveBranchEmployeesByOccupationalSeries[[#This Row],[Total Empl]]</f>
        <v>66851.910286156024</v>
      </c>
      <c r="H344" s="15">
        <v>66942.320132013003</v>
      </c>
      <c r="I344" s="15">
        <v>65499.111111111</v>
      </c>
      <c r="J344" s="11">
        <f>ROUND(ExecutiveBranchEmployeesByOccupationalSeries[[#This Row],[Female
Average Salary]]/ExecutiveBranchEmployeesByOccupationalSeries[[#This Row],[Male
Average Salary]],3)</f>
        <v>0.97799999999999998</v>
      </c>
      <c r="K344" s="16">
        <f>ROUND(ExecutiveBranchEmployeesByOccupationalSeries[[#This Row],[% 
of Total Pop]]*ExecutiveBranchEmployeesByOccupationalSeries[[#This Row],[Female/ Male Salary %]],7)</f>
        <v>6.4619999999999999E-4</v>
      </c>
    </row>
    <row r="345" spans="1:11" ht="15.6" x14ac:dyDescent="0.3">
      <c r="A345" s="6" t="s">
        <v>347</v>
      </c>
      <c r="B345" s="9">
        <f>ExecutiveBranchEmployeesByOccupationalSeries[[#This Row],[Male Employees]]+ExecutiveBranchEmployeesByOccupationalSeries[[#This Row],[Female Employees]]</f>
        <v>616</v>
      </c>
      <c r="C345" s="13">
        <f>ExecutiveBranchEmployeesByOccupationalSeries[[#This Row],[Total Empl]]/$B$475</f>
        <v>3.1478358628442944E-4</v>
      </c>
      <c r="D345" s="9">
        <v>325</v>
      </c>
      <c r="E345" s="9">
        <v>291</v>
      </c>
      <c r="F345" s="11">
        <f>ExecutiveBranchEmployeesByOccupationalSeries[[#This Row],[Female Employees]]/ExecutiveBranchEmployeesByOccupationalSeries[[#This Row],[Total Empl]]</f>
        <v>0.47240259740259738</v>
      </c>
      <c r="G345" s="15">
        <f>((ExecutiveBranchEmployeesByOccupationalSeries[[#This Row],[Male Employees]]*ExecutiveBranchEmployeesByOccupationalSeries[[#This Row],[Male
Average Salary]])+(E345*ExecutiveBranchEmployeesByOccupationalSeries[[#This Row],[Female
Average Salary]]))/ExecutiveBranchEmployeesByOccupationalSeries[[#This Row],[Total Empl]]</f>
        <v>61428.331168831253</v>
      </c>
      <c r="H345" s="15">
        <v>63832.086153846001</v>
      </c>
      <c r="I345" s="15">
        <v>58743.725085910999</v>
      </c>
      <c r="J345" s="11">
        <f>ROUND(ExecutiveBranchEmployeesByOccupationalSeries[[#This Row],[Female
Average Salary]]/ExecutiveBranchEmployeesByOccupationalSeries[[#This Row],[Male
Average Salary]],3)</f>
        <v>0.92</v>
      </c>
      <c r="K345" s="16">
        <f>ROUND(ExecutiveBranchEmployeesByOccupationalSeries[[#This Row],[% 
of Total Pop]]*ExecutiveBranchEmployeesByOccupationalSeries[[#This Row],[Female/ Male Salary %]],7)</f>
        <v>2.8959999999999999E-4</v>
      </c>
    </row>
    <row r="346" spans="1:11" ht="15.6" x14ac:dyDescent="0.3">
      <c r="A346" s="6" t="s">
        <v>350</v>
      </c>
      <c r="B346" s="9">
        <f>ExecutiveBranchEmployeesByOccupationalSeries[[#This Row],[Male Employees]]+ExecutiveBranchEmployeesByOccupationalSeries[[#This Row],[Female Employees]]</f>
        <v>306</v>
      </c>
      <c r="C346" s="13">
        <f>ExecutiveBranchEmployeesByOccupationalSeries[[#This Row],[Total Empl]]/$B$475</f>
        <v>1.5636976851142112E-4</v>
      </c>
      <c r="D346" s="9">
        <v>274</v>
      </c>
      <c r="E346" s="9">
        <v>32</v>
      </c>
      <c r="F346" s="11">
        <f>ExecutiveBranchEmployeesByOccupationalSeries[[#This Row],[Female Employees]]/ExecutiveBranchEmployeesByOccupationalSeries[[#This Row],[Total Empl]]</f>
        <v>0.10457516339869281</v>
      </c>
      <c r="G346" s="15">
        <f>((ExecutiveBranchEmployeesByOccupationalSeries[[#This Row],[Male Employees]]*ExecutiveBranchEmployeesByOccupationalSeries[[#This Row],[Male
Average Salary]])+(E346*ExecutiveBranchEmployeesByOccupationalSeries[[#This Row],[Female
Average Salary]]))/ExecutiveBranchEmployeesByOccupationalSeries[[#This Row],[Total Empl]]</f>
        <v>74496.3627450981</v>
      </c>
      <c r="H346" s="15">
        <v>75950.193430657004</v>
      </c>
      <c r="I346" s="15">
        <v>62047.9375</v>
      </c>
      <c r="J346" s="11">
        <f>ROUND(ExecutiveBranchEmployeesByOccupationalSeries[[#This Row],[Female
Average Salary]]/ExecutiveBranchEmployeesByOccupationalSeries[[#This Row],[Male
Average Salary]],3)</f>
        <v>0.81699999999999995</v>
      </c>
      <c r="K346" s="16">
        <f>ROUND(ExecutiveBranchEmployeesByOccupationalSeries[[#This Row],[% 
of Total Pop]]*ExecutiveBranchEmployeesByOccupationalSeries[[#This Row],[Female/ Male Salary %]],7)</f>
        <v>1.2779999999999999E-4</v>
      </c>
    </row>
    <row r="347" spans="1:11" ht="15.6" x14ac:dyDescent="0.3">
      <c r="A347" s="6" t="s">
        <v>353</v>
      </c>
      <c r="B347" s="9">
        <f>ExecutiveBranchEmployeesByOccupationalSeries[[#This Row],[Male Employees]]+ExecutiveBranchEmployeesByOccupationalSeries[[#This Row],[Female Employees]]</f>
        <v>295</v>
      </c>
      <c r="C347" s="13">
        <f>ExecutiveBranchEmployeesByOccupationalSeries[[#This Row],[Total Empl]]/$B$475</f>
        <v>1.507486330420563E-4</v>
      </c>
      <c r="D347" s="9">
        <v>277</v>
      </c>
      <c r="E347" s="9">
        <v>18</v>
      </c>
      <c r="F347" s="11">
        <f>ExecutiveBranchEmployeesByOccupationalSeries[[#This Row],[Female Employees]]/ExecutiveBranchEmployeesByOccupationalSeries[[#This Row],[Total Empl]]</f>
        <v>6.1016949152542375E-2</v>
      </c>
      <c r="G347" s="15">
        <f>((ExecutiveBranchEmployeesByOccupationalSeries[[#This Row],[Male Employees]]*ExecutiveBranchEmployeesByOccupationalSeries[[#This Row],[Male
Average Salary]])+(E347*ExecutiveBranchEmployeesByOccupationalSeries[[#This Row],[Female
Average Salary]]))/ExecutiveBranchEmployeesByOccupationalSeries[[#This Row],[Total Empl]]</f>
        <v>70707.93660034363</v>
      </c>
      <c r="H347" s="15">
        <v>71089.297101449003</v>
      </c>
      <c r="I347" s="15">
        <v>64839.222222222001</v>
      </c>
      <c r="J347" s="11">
        <f>ROUND(ExecutiveBranchEmployeesByOccupationalSeries[[#This Row],[Female
Average Salary]]/ExecutiveBranchEmployeesByOccupationalSeries[[#This Row],[Male
Average Salary]],3)</f>
        <v>0.91200000000000003</v>
      </c>
      <c r="K347" s="16">
        <f>ROUND(ExecutiveBranchEmployeesByOccupationalSeries[[#This Row],[% 
of Total Pop]]*ExecutiveBranchEmployeesByOccupationalSeries[[#This Row],[Female/ Male Salary %]],7)</f>
        <v>1.3750000000000001E-4</v>
      </c>
    </row>
    <row r="348" spans="1:11" ht="15.6" x14ac:dyDescent="0.3">
      <c r="A348" s="6" t="s">
        <v>351</v>
      </c>
      <c r="B348" s="9">
        <f>ExecutiveBranchEmployeesByOccupationalSeries[[#This Row],[Male Employees]]+ExecutiveBranchEmployeesByOccupationalSeries[[#This Row],[Female Employees]]</f>
        <v>264</v>
      </c>
      <c r="C348" s="13">
        <f>ExecutiveBranchEmployeesByOccupationalSeries[[#This Row],[Total Empl]]/$B$475</f>
        <v>1.3490725126475548E-4</v>
      </c>
      <c r="D348" s="9">
        <v>254</v>
      </c>
      <c r="E348" s="9">
        <v>10</v>
      </c>
      <c r="F348" s="11">
        <f>ExecutiveBranchEmployeesByOccupationalSeries[[#This Row],[Female Employees]]/ExecutiveBranchEmployeesByOccupationalSeries[[#This Row],[Total Empl]]</f>
        <v>3.787878787878788E-2</v>
      </c>
      <c r="G348" s="15">
        <f>((ExecutiveBranchEmployeesByOccupationalSeries[[#This Row],[Male Employees]]*ExecutiveBranchEmployeesByOccupationalSeries[[#This Row],[Male
Average Salary]])+(E348*ExecutiveBranchEmployeesByOccupationalSeries[[#This Row],[Female
Average Salary]]))/ExecutiveBranchEmployeesByOccupationalSeries[[#This Row],[Total Empl]]</f>
        <v>76460.799242424226</v>
      </c>
      <c r="H348" s="15">
        <v>76829.468503936994</v>
      </c>
      <c r="I348" s="15">
        <v>67096.600000000006</v>
      </c>
      <c r="J348" s="11">
        <f>ROUND(ExecutiveBranchEmployeesByOccupationalSeries[[#This Row],[Female
Average Salary]]/ExecutiveBranchEmployeesByOccupationalSeries[[#This Row],[Male
Average Salary]],3)</f>
        <v>0.873</v>
      </c>
      <c r="K348" s="16">
        <f>ROUND(ExecutiveBranchEmployeesByOccupationalSeries[[#This Row],[% 
of Total Pop]]*ExecutiveBranchEmployeesByOccupationalSeries[[#This Row],[Female/ Male Salary %]],7)</f>
        <v>1.178E-4</v>
      </c>
    </row>
    <row r="349" spans="1:11" ht="15.6" x14ac:dyDescent="0.3">
      <c r="A349" s="6" t="s">
        <v>352</v>
      </c>
      <c r="B349" s="9">
        <f>ExecutiveBranchEmployeesByOccupationalSeries[[#This Row],[Male Employees]]+ExecutiveBranchEmployeesByOccupationalSeries[[#This Row],[Female Employees]]</f>
        <v>3160</v>
      </c>
      <c r="C349" s="13">
        <f>ExecutiveBranchEmployeesByOccupationalSeries[[#This Row],[Total Empl]]/$B$475</f>
        <v>1.6147989166538914E-3</v>
      </c>
      <c r="D349" s="9">
        <v>2936</v>
      </c>
      <c r="E349" s="9">
        <v>224</v>
      </c>
      <c r="F349" s="11">
        <f>ExecutiveBranchEmployeesByOccupationalSeries[[#This Row],[Female Employees]]/ExecutiveBranchEmployeesByOccupationalSeries[[#This Row],[Total Empl]]</f>
        <v>7.0886075949367092E-2</v>
      </c>
      <c r="G349" s="15">
        <f>((ExecutiveBranchEmployeesByOccupationalSeries[[#This Row],[Male Employees]]*ExecutiveBranchEmployeesByOccupationalSeries[[#This Row],[Male
Average Salary]])+(E349*ExecutiveBranchEmployeesByOccupationalSeries[[#This Row],[Female
Average Salary]]))/ExecutiveBranchEmployeesByOccupationalSeries[[#This Row],[Total Empl]]</f>
        <v>66875.375632910989</v>
      </c>
      <c r="H349" s="15">
        <v>67347.303474114</v>
      </c>
      <c r="I349" s="15">
        <v>60689.75</v>
      </c>
      <c r="J349" s="11">
        <f>ROUND(ExecutiveBranchEmployeesByOccupationalSeries[[#This Row],[Female
Average Salary]]/ExecutiveBranchEmployeesByOccupationalSeries[[#This Row],[Male
Average Salary]],3)</f>
        <v>0.90100000000000002</v>
      </c>
      <c r="K349" s="16">
        <f>ROUND(ExecutiveBranchEmployeesByOccupationalSeries[[#This Row],[% 
of Total Pop]]*ExecutiveBranchEmployeesByOccupationalSeries[[#This Row],[Female/ Male Salary %]],7)</f>
        <v>1.4549000000000001E-3</v>
      </c>
    </row>
    <row r="350" spans="1:11" ht="15.6" x14ac:dyDescent="0.3">
      <c r="A350" s="6" t="s">
        <v>346</v>
      </c>
      <c r="B350" s="9">
        <f>ExecutiveBranchEmployeesByOccupationalSeries[[#This Row],[Male Employees]]+ExecutiveBranchEmployeesByOccupationalSeries[[#This Row],[Female Employees]]</f>
        <v>420</v>
      </c>
      <c r="C350" s="13">
        <f>ExecutiveBranchEmployeesByOccupationalSeries[[#This Row],[Total Empl]]/$B$475</f>
        <v>2.1462517246665643E-4</v>
      </c>
      <c r="D350" s="9">
        <v>407</v>
      </c>
      <c r="E350" s="9">
        <v>13</v>
      </c>
      <c r="F350" s="11">
        <f>ExecutiveBranchEmployeesByOccupationalSeries[[#This Row],[Female Employees]]/ExecutiveBranchEmployeesByOccupationalSeries[[#This Row],[Total Empl]]</f>
        <v>3.0952380952380953E-2</v>
      </c>
      <c r="G350" s="15">
        <f>((ExecutiveBranchEmployeesByOccupationalSeries[[#This Row],[Male Employees]]*ExecutiveBranchEmployeesByOccupationalSeries[[#This Row],[Male
Average Salary]])+(E350*ExecutiveBranchEmployeesByOccupationalSeries[[#This Row],[Female
Average Salary]]))/ExecutiveBranchEmployeesByOccupationalSeries[[#This Row],[Total Empl]]</f>
        <v>74576.530952380577</v>
      </c>
      <c r="H350" s="15">
        <v>74790.577395576998</v>
      </c>
      <c r="I350" s="15">
        <v>67875.230769230999</v>
      </c>
      <c r="J350" s="11">
        <f>ROUND(ExecutiveBranchEmployeesByOccupationalSeries[[#This Row],[Female
Average Salary]]/ExecutiveBranchEmployeesByOccupationalSeries[[#This Row],[Male
Average Salary]],3)</f>
        <v>0.90800000000000003</v>
      </c>
      <c r="K350" s="16">
        <f>ROUND(ExecutiveBranchEmployeesByOccupationalSeries[[#This Row],[% 
of Total Pop]]*ExecutiveBranchEmployeesByOccupationalSeries[[#This Row],[Female/ Male Salary %]],7)</f>
        <v>1.9489999999999999E-4</v>
      </c>
    </row>
    <row r="351" spans="1:11" ht="15.6" x14ac:dyDescent="0.3">
      <c r="A351" s="6" t="s">
        <v>354</v>
      </c>
      <c r="B351" s="9">
        <f>ExecutiveBranchEmployeesByOccupationalSeries[[#This Row],[Male Employees]]+ExecutiveBranchEmployeesByOccupationalSeries[[#This Row],[Female Employees]]</f>
        <v>258</v>
      </c>
      <c r="C351" s="13">
        <f>ExecutiveBranchEmployeesByOccupationalSeries[[#This Row],[Total Empl]]/$B$475</f>
        <v>1.3184117737237468E-4</v>
      </c>
      <c r="D351" s="9">
        <v>198</v>
      </c>
      <c r="E351" s="9">
        <v>60</v>
      </c>
      <c r="F351" s="11">
        <f>ExecutiveBranchEmployeesByOccupationalSeries[[#This Row],[Female Employees]]/ExecutiveBranchEmployeesByOccupationalSeries[[#This Row],[Total Empl]]</f>
        <v>0.23255813953488372</v>
      </c>
      <c r="G351" s="15">
        <f>((ExecutiveBranchEmployeesByOccupationalSeries[[#This Row],[Male Employees]]*ExecutiveBranchEmployeesByOccupationalSeries[[#This Row],[Male
Average Salary]])+(E351*ExecutiveBranchEmployeesByOccupationalSeries[[#This Row],[Female
Average Salary]]))/ExecutiveBranchEmployeesByOccupationalSeries[[#This Row],[Total Empl]]</f>
        <v>54485.875968992252</v>
      </c>
      <c r="H351" s="15">
        <v>55362.409090909001</v>
      </c>
      <c r="I351" s="15">
        <v>51593.316666667</v>
      </c>
      <c r="J351" s="11">
        <f>ROUND(ExecutiveBranchEmployeesByOccupationalSeries[[#This Row],[Female
Average Salary]]/ExecutiveBranchEmployeesByOccupationalSeries[[#This Row],[Male
Average Salary]],3)</f>
        <v>0.93200000000000005</v>
      </c>
      <c r="K351" s="16">
        <f>ROUND(ExecutiveBranchEmployeesByOccupationalSeries[[#This Row],[% 
of Total Pop]]*ExecutiveBranchEmployeesByOccupationalSeries[[#This Row],[Female/ Male Salary %]],7)</f>
        <v>1.2290000000000001E-4</v>
      </c>
    </row>
    <row r="352" spans="1:11" ht="15.6" x14ac:dyDescent="0.3">
      <c r="A352" s="6" t="s">
        <v>355</v>
      </c>
      <c r="B352" s="9">
        <f>ExecutiveBranchEmployeesByOccupationalSeries[[#This Row],[Male Employees]]+ExecutiveBranchEmployeesByOccupationalSeries[[#This Row],[Female Employees]]</f>
        <v>893</v>
      </c>
      <c r="C352" s="13">
        <f>ExecutiveBranchEmployeesByOccupationalSeries[[#This Row],[Total Empl]]/$B$475</f>
        <v>4.5633399764934336E-4</v>
      </c>
      <c r="D352" s="9">
        <v>803</v>
      </c>
      <c r="E352" s="9">
        <v>90</v>
      </c>
      <c r="F352" s="11">
        <f>ExecutiveBranchEmployeesByOccupationalSeries[[#This Row],[Female Employees]]/ExecutiveBranchEmployeesByOccupationalSeries[[#This Row],[Total Empl]]</f>
        <v>0.10078387458006718</v>
      </c>
      <c r="G352" s="15">
        <f>((ExecutiveBranchEmployeesByOccupationalSeries[[#This Row],[Male Employees]]*ExecutiveBranchEmployeesByOccupationalSeries[[#This Row],[Male
Average Salary]])+(E352*ExecutiveBranchEmployeesByOccupationalSeries[[#This Row],[Female
Average Salary]]))/ExecutiveBranchEmployeesByOccupationalSeries[[#This Row],[Total Empl]]</f>
        <v>46140.790593505371</v>
      </c>
      <c r="H352" s="15">
        <v>46000.059775841</v>
      </c>
      <c r="I352" s="15">
        <v>47396.422222221998</v>
      </c>
      <c r="J352" s="11">
        <f>ROUND(ExecutiveBranchEmployeesByOccupationalSeries[[#This Row],[Female
Average Salary]]/ExecutiveBranchEmployeesByOccupationalSeries[[#This Row],[Male
Average Salary]],3)</f>
        <v>1.03</v>
      </c>
      <c r="K352" s="16">
        <f>ROUND(ExecutiveBranchEmployeesByOccupationalSeries[[#This Row],[% 
of Total Pop]]*ExecutiveBranchEmployeesByOccupationalSeries[[#This Row],[Female/ Male Salary %]],7)</f>
        <v>4.6999999999999999E-4</v>
      </c>
    </row>
    <row r="353" spans="1:11" ht="15.6" x14ac:dyDescent="0.3">
      <c r="A353" s="6" t="s">
        <v>356</v>
      </c>
      <c r="B353" s="9">
        <f>ExecutiveBranchEmployeesByOccupationalSeries[[#This Row],[Male Employees]]+ExecutiveBranchEmployeesByOccupationalSeries[[#This Row],[Female Employees]]</f>
        <v>11961</v>
      </c>
      <c r="C353" s="13">
        <f>ExecutiveBranchEmployeesByOccupationalSeries[[#This Row],[Total Empl]]/$B$475</f>
        <v>6.1122183044611377E-3</v>
      </c>
      <c r="D353" s="9">
        <v>9064</v>
      </c>
      <c r="E353" s="9">
        <v>2897</v>
      </c>
      <c r="F353" s="11">
        <f>ExecutiveBranchEmployeesByOccupationalSeries[[#This Row],[Female Employees]]/ExecutiveBranchEmployeesByOccupationalSeries[[#This Row],[Total Empl]]</f>
        <v>0.24220382911127833</v>
      </c>
      <c r="G353" s="15">
        <f>((ExecutiveBranchEmployeesByOccupationalSeries[[#This Row],[Male Employees]]*ExecutiveBranchEmployeesByOccupationalSeries[[#This Row],[Male
Average Salary]])+(E353*ExecutiveBranchEmployeesByOccupationalSeries[[#This Row],[Female
Average Salary]]))/ExecutiveBranchEmployeesByOccupationalSeries[[#This Row],[Total Empl]]</f>
        <v>40616.068961394871</v>
      </c>
      <c r="H353" s="15">
        <v>41118.711432354998</v>
      </c>
      <c r="I353" s="15">
        <v>39043.424378452997</v>
      </c>
      <c r="J353" s="11">
        <f>ROUND(ExecutiveBranchEmployeesByOccupationalSeries[[#This Row],[Female
Average Salary]]/ExecutiveBranchEmployeesByOccupationalSeries[[#This Row],[Male
Average Salary]],3)</f>
        <v>0.95</v>
      </c>
      <c r="K353" s="16">
        <f>ROUND(ExecutiveBranchEmployeesByOccupationalSeries[[#This Row],[% 
of Total Pop]]*ExecutiveBranchEmployeesByOccupationalSeries[[#This Row],[Female/ Male Salary %]],7)</f>
        <v>5.8066000000000003E-3</v>
      </c>
    </row>
    <row r="354" spans="1:11" ht="15.6" x14ac:dyDescent="0.3">
      <c r="A354" s="6" t="s">
        <v>357</v>
      </c>
      <c r="B354" s="9">
        <f>ExecutiveBranchEmployeesByOccupationalSeries[[#This Row],[Male Employees]]+ExecutiveBranchEmployeesByOccupationalSeries[[#This Row],[Female Employees]]</f>
        <v>196</v>
      </c>
      <c r="C354" s="13">
        <f>ExecutiveBranchEmployeesByOccupationalSeries[[#This Row],[Total Empl]]/$B$475</f>
        <v>1.00158413817773E-4</v>
      </c>
      <c r="D354" s="9">
        <v>195</v>
      </c>
      <c r="E354" s="9">
        <v>1</v>
      </c>
      <c r="F354" s="11">
        <f>ExecutiveBranchEmployeesByOccupationalSeries[[#This Row],[Female Employees]]/ExecutiveBranchEmployeesByOccupationalSeries[[#This Row],[Total Empl]]</f>
        <v>5.1020408163265302E-3</v>
      </c>
      <c r="G354" s="15">
        <f>((ExecutiveBranchEmployeesByOccupationalSeries[[#This Row],[Male Employees]]*ExecutiveBranchEmployeesByOccupationalSeries[[#This Row],[Male
Average Salary]])+(E354*ExecutiveBranchEmployeesByOccupationalSeries[[#This Row],[Female
Average Salary]]))/ExecutiveBranchEmployeesByOccupationalSeries[[#This Row],[Total Empl]]</f>
        <v>66182.607142857145</v>
      </c>
      <c r="H354" s="15">
        <v>66205</v>
      </c>
      <c r="I354" s="15">
        <v>61816</v>
      </c>
      <c r="J354" s="11">
        <f>ROUND(ExecutiveBranchEmployeesByOccupationalSeries[[#This Row],[Female
Average Salary]]/ExecutiveBranchEmployeesByOccupationalSeries[[#This Row],[Male
Average Salary]],3)</f>
        <v>0.93400000000000005</v>
      </c>
      <c r="K354" s="16">
        <f>ROUND(ExecutiveBranchEmployeesByOccupationalSeries[[#This Row],[% 
of Total Pop]]*ExecutiveBranchEmployeesByOccupationalSeries[[#This Row],[Female/ Male Salary %]],7)</f>
        <v>9.3499999999999996E-5</v>
      </c>
    </row>
    <row r="355" spans="1:11" ht="15.6" x14ac:dyDescent="0.3">
      <c r="A355" s="6" t="s">
        <v>358</v>
      </c>
      <c r="B355" s="9">
        <f>ExecutiveBranchEmployeesByOccupationalSeries[[#This Row],[Male Employees]]+ExecutiveBranchEmployeesByOccupationalSeries[[#This Row],[Female Employees]]</f>
        <v>579</v>
      </c>
      <c r="C355" s="13">
        <f>ExecutiveBranchEmployeesByOccupationalSeries[[#This Row],[Total Empl]]/$B$475</f>
        <v>2.9587613061474779E-4</v>
      </c>
      <c r="D355" s="9">
        <v>449</v>
      </c>
      <c r="E355" s="9">
        <v>130</v>
      </c>
      <c r="F355" s="11">
        <f>ExecutiveBranchEmployeesByOccupationalSeries[[#This Row],[Female Employees]]/ExecutiveBranchEmployeesByOccupationalSeries[[#This Row],[Total Empl]]</f>
        <v>0.22452504317789293</v>
      </c>
      <c r="G355" s="15">
        <f>((ExecutiveBranchEmployeesByOccupationalSeries[[#This Row],[Male Employees]]*ExecutiveBranchEmployeesByOccupationalSeries[[#This Row],[Male
Average Salary]])+(E355*ExecutiveBranchEmployeesByOccupationalSeries[[#This Row],[Female
Average Salary]]))/ExecutiveBranchEmployeesByOccupationalSeries[[#This Row],[Total Empl]]</f>
        <v>65409.362694300573</v>
      </c>
      <c r="H355" s="15">
        <v>66784.465478842001</v>
      </c>
      <c r="I355" s="15">
        <v>60659.969230768998</v>
      </c>
      <c r="J355" s="11">
        <f>ROUND(ExecutiveBranchEmployeesByOccupationalSeries[[#This Row],[Female
Average Salary]]/ExecutiveBranchEmployeesByOccupationalSeries[[#This Row],[Male
Average Salary]],3)</f>
        <v>0.90800000000000003</v>
      </c>
      <c r="K355" s="16">
        <f>ROUND(ExecutiveBranchEmployeesByOccupationalSeries[[#This Row],[% 
of Total Pop]]*ExecutiveBranchEmployeesByOccupationalSeries[[#This Row],[Female/ Male Salary %]],7)</f>
        <v>2.6870000000000003E-4</v>
      </c>
    </row>
    <row r="356" spans="1:11" ht="15.6" x14ac:dyDescent="0.3">
      <c r="A356" s="6" t="s">
        <v>359</v>
      </c>
      <c r="B356" s="9">
        <f>ExecutiveBranchEmployeesByOccupationalSeries[[#This Row],[Male Employees]]+ExecutiveBranchEmployeesByOccupationalSeries[[#This Row],[Female Employees]]</f>
        <v>109</v>
      </c>
      <c r="C356" s="13">
        <f>ExecutiveBranchEmployeesByOccupationalSeries[[#This Row],[Total Empl]]/$B$475</f>
        <v>5.5700342378251318E-5</v>
      </c>
      <c r="D356" s="9">
        <v>107</v>
      </c>
      <c r="E356" s="9">
        <v>2</v>
      </c>
      <c r="F356" s="11">
        <f>ExecutiveBranchEmployeesByOccupationalSeries[[#This Row],[Female Employees]]/ExecutiveBranchEmployeesByOccupationalSeries[[#This Row],[Total Empl]]</f>
        <v>1.834862385321101E-2</v>
      </c>
      <c r="G356" s="15">
        <f>((ExecutiveBranchEmployeesByOccupationalSeries[[#This Row],[Male Employees]]*ExecutiveBranchEmployeesByOccupationalSeries[[#This Row],[Male
Average Salary]])+(E356*ExecutiveBranchEmployeesByOccupationalSeries[[#This Row],[Female
Average Salary]]))/ExecutiveBranchEmployeesByOccupationalSeries[[#This Row],[Total Empl]]</f>
        <v>67516.798165137327</v>
      </c>
      <c r="H356" s="15">
        <v>67727.887850466999</v>
      </c>
      <c r="I356" s="15">
        <v>56223.5</v>
      </c>
      <c r="J356" s="11">
        <f>ROUND(ExecutiveBranchEmployeesByOccupationalSeries[[#This Row],[Female
Average Salary]]/ExecutiveBranchEmployeesByOccupationalSeries[[#This Row],[Male
Average Salary]],3)</f>
        <v>0.83</v>
      </c>
      <c r="K356" s="16">
        <f>ROUND(ExecutiveBranchEmployeesByOccupationalSeries[[#This Row],[% 
of Total Pop]]*ExecutiveBranchEmployeesByOccupationalSeries[[#This Row],[Female/ Male Salary %]],7)</f>
        <v>4.6199999999999998E-5</v>
      </c>
    </row>
    <row r="357" spans="1:11" ht="15.6" x14ac:dyDescent="0.3">
      <c r="A357" s="6" t="s">
        <v>360</v>
      </c>
      <c r="B357" s="9">
        <f>ExecutiveBranchEmployeesByOccupationalSeries[[#This Row],[Male Employees]]+ExecutiveBranchEmployeesByOccupationalSeries[[#This Row],[Female Employees]]</f>
        <v>2368</v>
      </c>
      <c r="C357" s="13">
        <f>ExecutiveBranchEmployeesByOccupationalSeries[[#This Row],[Total Empl]]/$B$475</f>
        <v>1.2100771628596248E-3</v>
      </c>
      <c r="D357" s="9">
        <v>2210</v>
      </c>
      <c r="E357" s="9">
        <v>158</v>
      </c>
      <c r="F357" s="11">
        <f>ExecutiveBranchEmployeesByOccupationalSeries[[#This Row],[Female Employees]]/ExecutiveBranchEmployeesByOccupationalSeries[[#This Row],[Total Empl]]</f>
        <v>6.6722972972972971E-2</v>
      </c>
      <c r="G357" s="15">
        <f>((ExecutiveBranchEmployeesByOccupationalSeries[[#This Row],[Male Employees]]*ExecutiveBranchEmployeesByOccupationalSeries[[#This Row],[Male
Average Salary]])+(E357*ExecutiveBranchEmployeesByOccupationalSeries[[#This Row],[Female
Average Salary]]))/ExecutiveBranchEmployeesByOccupationalSeries[[#This Row],[Total Empl]]</f>
        <v>66316.265202702445</v>
      </c>
      <c r="H357" s="15">
        <v>66574.748868777999</v>
      </c>
      <c r="I357" s="15">
        <v>62700.765822784997</v>
      </c>
      <c r="J357" s="11">
        <f>ROUND(ExecutiveBranchEmployeesByOccupationalSeries[[#This Row],[Female
Average Salary]]/ExecutiveBranchEmployeesByOccupationalSeries[[#This Row],[Male
Average Salary]],3)</f>
        <v>0.94199999999999995</v>
      </c>
      <c r="K357" s="16">
        <f>ROUND(ExecutiveBranchEmployeesByOccupationalSeries[[#This Row],[% 
of Total Pop]]*ExecutiveBranchEmployeesByOccupationalSeries[[#This Row],[Female/ Male Salary %]],7)</f>
        <v>1.1398999999999999E-3</v>
      </c>
    </row>
    <row r="358" spans="1:11" ht="15.6" x14ac:dyDescent="0.3">
      <c r="A358" s="6" t="s">
        <v>361</v>
      </c>
      <c r="B358" s="9">
        <f>ExecutiveBranchEmployeesByOccupationalSeries[[#This Row],[Male Employees]]+ExecutiveBranchEmployeesByOccupationalSeries[[#This Row],[Female Employees]]</f>
        <v>914</v>
      </c>
      <c r="C358" s="13">
        <f>ExecutiveBranchEmployeesByOccupationalSeries[[#This Row],[Total Empl]]/$B$475</f>
        <v>4.6706525627267616E-4</v>
      </c>
      <c r="D358" s="9">
        <v>774</v>
      </c>
      <c r="E358" s="9">
        <v>140</v>
      </c>
      <c r="F358" s="11">
        <f>ExecutiveBranchEmployeesByOccupationalSeries[[#This Row],[Female Employees]]/ExecutiveBranchEmployeesByOccupationalSeries[[#This Row],[Total Empl]]</f>
        <v>0.15317286652078774</v>
      </c>
      <c r="G358" s="15">
        <f>((ExecutiveBranchEmployeesByOccupationalSeries[[#This Row],[Male Employees]]*ExecutiveBranchEmployeesByOccupationalSeries[[#This Row],[Male
Average Salary]])+(E358*ExecutiveBranchEmployeesByOccupationalSeries[[#This Row],[Female
Average Salary]]))/ExecutiveBranchEmployeesByOccupationalSeries[[#This Row],[Total Empl]]</f>
        <v>68093.377461706521</v>
      </c>
      <c r="H358" s="15">
        <v>68278.698966408003</v>
      </c>
      <c r="I358" s="15">
        <v>67068.814285714005</v>
      </c>
      <c r="J358" s="11">
        <f>ROUND(ExecutiveBranchEmployeesByOccupationalSeries[[#This Row],[Female
Average Salary]]/ExecutiveBranchEmployeesByOccupationalSeries[[#This Row],[Male
Average Salary]],3)</f>
        <v>0.98199999999999998</v>
      </c>
      <c r="K358" s="16">
        <f>ROUND(ExecutiveBranchEmployeesByOccupationalSeries[[#This Row],[% 
of Total Pop]]*ExecutiveBranchEmployeesByOccupationalSeries[[#This Row],[Female/ Male Salary %]],7)</f>
        <v>4.5869999999999998E-4</v>
      </c>
    </row>
    <row r="359" spans="1:11" ht="15.6" x14ac:dyDescent="0.3">
      <c r="A359" s="6" t="s">
        <v>362</v>
      </c>
      <c r="B359" s="9">
        <f>ExecutiveBranchEmployeesByOccupationalSeries[[#This Row],[Male Employees]]+ExecutiveBranchEmployeesByOccupationalSeries[[#This Row],[Female Employees]]</f>
        <v>292</v>
      </c>
      <c r="C359" s="13">
        <f>ExecutiveBranchEmployeesByOccupationalSeries[[#This Row],[Total Empl]]/$B$475</f>
        <v>1.4921559609586591E-4</v>
      </c>
      <c r="D359" s="9">
        <v>264</v>
      </c>
      <c r="E359" s="9">
        <v>28</v>
      </c>
      <c r="F359" s="11">
        <f>ExecutiveBranchEmployeesByOccupationalSeries[[#This Row],[Female Employees]]/ExecutiveBranchEmployeesByOccupationalSeries[[#This Row],[Total Empl]]</f>
        <v>9.5890410958904104E-2</v>
      </c>
      <c r="G359" s="15">
        <f>((ExecutiveBranchEmployeesByOccupationalSeries[[#This Row],[Male Employees]]*ExecutiveBranchEmployeesByOccupationalSeries[[#This Row],[Male
Average Salary]])+(E359*ExecutiveBranchEmployeesByOccupationalSeries[[#This Row],[Female
Average Salary]]))/ExecutiveBranchEmployeesByOccupationalSeries[[#This Row],[Total Empl]]</f>
        <v>61073.431506849112</v>
      </c>
      <c r="H359" s="15">
        <v>61471.477272727003</v>
      </c>
      <c r="I359" s="15">
        <v>57320.428571429002</v>
      </c>
      <c r="J359" s="11">
        <f>ROUND(ExecutiveBranchEmployeesByOccupationalSeries[[#This Row],[Female
Average Salary]]/ExecutiveBranchEmployeesByOccupationalSeries[[#This Row],[Male
Average Salary]],3)</f>
        <v>0.93200000000000005</v>
      </c>
      <c r="K359" s="16">
        <f>ROUND(ExecutiveBranchEmployeesByOccupationalSeries[[#This Row],[% 
of Total Pop]]*ExecutiveBranchEmployeesByOccupationalSeries[[#This Row],[Female/ Male Salary %]],7)</f>
        <v>1.3909999999999999E-4</v>
      </c>
    </row>
    <row r="360" spans="1:11" ht="15.6" x14ac:dyDescent="0.3">
      <c r="A360" s="6" t="s">
        <v>363</v>
      </c>
      <c r="B360" s="9">
        <f>ExecutiveBranchEmployeesByOccupationalSeries[[#This Row],[Male Employees]]+ExecutiveBranchEmployeesByOccupationalSeries[[#This Row],[Female Employees]]</f>
        <v>395</v>
      </c>
      <c r="C360" s="13">
        <f>ExecutiveBranchEmployeesByOccupationalSeries[[#This Row],[Total Empl]]/$B$475</f>
        <v>2.0184986458173643E-4</v>
      </c>
      <c r="D360" s="9">
        <v>350</v>
      </c>
      <c r="E360" s="9">
        <v>45</v>
      </c>
      <c r="F360" s="11">
        <f>ExecutiveBranchEmployeesByOccupationalSeries[[#This Row],[Female Employees]]/ExecutiveBranchEmployeesByOccupationalSeries[[#This Row],[Total Empl]]</f>
        <v>0.11392405063291139</v>
      </c>
      <c r="G360" s="15">
        <f>((ExecutiveBranchEmployeesByOccupationalSeries[[#This Row],[Male Employees]]*ExecutiveBranchEmployeesByOccupationalSeries[[#This Row],[Male
Average Salary]])+(E360*ExecutiveBranchEmployeesByOccupationalSeries[[#This Row],[Female
Average Salary]]))/ExecutiveBranchEmployeesByOccupationalSeries[[#This Row],[Total Empl]]</f>
        <v>70182.351898734298</v>
      </c>
      <c r="H360" s="15">
        <v>70763.642857143001</v>
      </c>
      <c r="I360" s="15">
        <v>65661.2</v>
      </c>
      <c r="J360" s="11">
        <f>ROUND(ExecutiveBranchEmployeesByOccupationalSeries[[#This Row],[Female
Average Salary]]/ExecutiveBranchEmployeesByOccupationalSeries[[#This Row],[Male
Average Salary]],3)</f>
        <v>0.92800000000000005</v>
      </c>
      <c r="K360" s="16">
        <f>ROUND(ExecutiveBranchEmployeesByOccupationalSeries[[#This Row],[% 
of Total Pop]]*ExecutiveBranchEmployeesByOccupationalSeries[[#This Row],[Female/ Male Salary %]],7)</f>
        <v>1.873E-4</v>
      </c>
    </row>
    <row r="361" spans="1:11" ht="15.6" x14ac:dyDescent="0.3">
      <c r="A361" s="6" t="s">
        <v>364</v>
      </c>
      <c r="B361" s="9">
        <f>ExecutiveBranchEmployeesByOccupationalSeries[[#This Row],[Male Employees]]+ExecutiveBranchEmployeesByOccupationalSeries[[#This Row],[Female Employees]]</f>
        <v>6230</v>
      </c>
      <c r="C361" s="13">
        <f>ExecutiveBranchEmployeesByOccupationalSeries[[#This Row],[Total Empl]]/$B$475</f>
        <v>3.1836067249220706E-3</v>
      </c>
      <c r="D361" s="9">
        <v>5740</v>
      </c>
      <c r="E361" s="9">
        <v>490</v>
      </c>
      <c r="F361" s="11">
        <f>ExecutiveBranchEmployeesByOccupationalSeries[[#This Row],[Female Employees]]/ExecutiveBranchEmployeesByOccupationalSeries[[#This Row],[Total Empl]]</f>
        <v>7.8651685393258425E-2</v>
      </c>
      <c r="G361" s="15">
        <f>((ExecutiveBranchEmployeesByOccupationalSeries[[#This Row],[Male Employees]]*ExecutiveBranchEmployeesByOccupationalSeries[[#This Row],[Male
Average Salary]])+(E361*ExecutiveBranchEmployeesByOccupationalSeries[[#This Row],[Female
Average Salary]]))/ExecutiveBranchEmployeesByOccupationalSeries[[#This Row],[Total Empl]]</f>
        <v>65259.966131621506</v>
      </c>
      <c r="H361" s="15">
        <v>65577.028919860997</v>
      </c>
      <c r="I361" s="15">
        <v>61545.802040816001</v>
      </c>
      <c r="J361" s="11">
        <f>ROUND(ExecutiveBranchEmployeesByOccupationalSeries[[#This Row],[Female
Average Salary]]/ExecutiveBranchEmployeesByOccupationalSeries[[#This Row],[Male
Average Salary]],3)</f>
        <v>0.93899999999999995</v>
      </c>
      <c r="K361" s="16">
        <f>ROUND(ExecutiveBranchEmployeesByOccupationalSeries[[#This Row],[% 
of Total Pop]]*ExecutiveBranchEmployeesByOccupationalSeries[[#This Row],[Female/ Male Salary %]],7)</f>
        <v>2.9894000000000001E-3</v>
      </c>
    </row>
    <row r="362" spans="1:11" ht="15.6" x14ac:dyDescent="0.3">
      <c r="A362" s="6" t="s">
        <v>365</v>
      </c>
      <c r="B362" s="9">
        <f>ExecutiveBranchEmployeesByOccupationalSeries[[#This Row],[Male Employees]]+ExecutiveBranchEmployeesByOccupationalSeries[[#This Row],[Female Employees]]</f>
        <v>120</v>
      </c>
      <c r="C362" s="13">
        <f>ExecutiveBranchEmployeesByOccupationalSeries[[#This Row],[Total Empl]]/$B$475</f>
        <v>6.1321477847616122E-5</v>
      </c>
      <c r="D362" s="9">
        <v>101</v>
      </c>
      <c r="E362" s="9">
        <v>19</v>
      </c>
      <c r="F362" s="11">
        <f>ExecutiveBranchEmployeesByOccupationalSeries[[#This Row],[Female Employees]]/ExecutiveBranchEmployeesByOccupationalSeries[[#This Row],[Total Empl]]</f>
        <v>0.15833333333333333</v>
      </c>
      <c r="G362" s="15">
        <f>((ExecutiveBranchEmployeesByOccupationalSeries[[#This Row],[Male Employees]]*ExecutiveBranchEmployeesByOccupationalSeries[[#This Row],[Male
Average Salary]])+(E362*ExecutiveBranchEmployeesByOccupationalSeries[[#This Row],[Female
Average Salary]]))/ExecutiveBranchEmployeesByOccupationalSeries[[#This Row],[Total Empl]]</f>
        <v>55750.558333333393</v>
      </c>
      <c r="H362" s="15">
        <v>56047.188118812002</v>
      </c>
      <c r="I362" s="15">
        <v>54173.736842104998</v>
      </c>
      <c r="J362" s="11">
        <f>ROUND(ExecutiveBranchEmployeesByOccupationalSeries[[#This Row],[Female
Average Salary]]/ExecutiveBranchEmployeesByOccupationalSeries[[#This Row],[Male
Average Salary]],3)</f>
        <v>0.96699999999999997</v>
      </c>
      <c r="K362" s="16">
        <f>ROUND(ExecutiveBranchEmployeesByOccupationalSeries[[#This Row],[% 
of Total Pop]]*ExecutiveBranchEmployeesByOccupationalSeries[[#This Row],[Female/ Male Salary %]],7)</f>
        <v>5.9299999999999998E-5</v>
      </c>
    </row>
    <row r="363" spans="1:11" ht="15.6" x14ac:dyDescent="0.3">
      <c r="A363" s="6" t="s">
        <v>366</v>
      </c>
      <c r="B363" s="9">
        <f>ExecutiveBranchEmployeesByOccupationalSeries[[#This Row],[Male Employees]]+ExecutiveBranchEmployeesByOccupationalSeries[[#This Row],[Female Employees]]</f>
        <v>1218</v>
      </c>
      <c r="C363" s="13">
        <f>ExecutiveBranchEmployeesByOccupationalSeries[[#This Row],[Total Empl]]/$B$475</f>
        <v>6.2241300015330374E-4</v>
      </c>
      <c r="D363" s="9">
        <v>1114</v>
      </c>
      <c r="E363" s="9">
        <v>104</v>
      </c>
      <c r="F363" s="11">
        <f>ExecutiveBranchEmployeesByOccupationalSeries[[#This Row],[Female Employees]]/ExecutiveBranchEmployeesByOccupationalSeries[[#This Row],[Total Empl]]</f>
        <v>8.5385878489326772E-2</v>
      </c>
      <c r="G363" s="15">
        <f>((ExecutiveBranchEmployeesByOccupationalSeries[[#This Row],[Male Employees]]*ExecutiveBranchEmployeesByOccupationalSeries[[#This Row],[Male
Average Salary]])+(E363*ExecutiveBranchEmployeesByOccupationalSeries[[#This Row],[Female
Average Salary]]))/ExecutiveBranchEmployeesByOccupationalSeries[[#This Row],[Total Empl]]</f>
        <v>66421.266830870518</v>
      </c>
      <c r="H363" s="15">
        <v>66671.403949731</v>
      </c>
      <c r="I363" s="15">
        <v>63741.913461538003</v>
      </c>
      <c r="J363" s="11">
        <f>ROUND(ExecutiveBranchEmployeesByOccupationalSeries[[#This Row],[Female
Average Salary]]/ExecutiveBranchEmployeesByOccupationalSeries[[#This Row],[Male
Average Salary]],3)</f>
        <v>0.95599999999999996</v>
      </c>
      <c r="K363" s="16">
        <f>ROUND(ExecutiveBranchEmployeesByOccupationalSeries[[#This Row],[% 
of Total Pop]]*ExecutiveBranchEmployeesByOccupationalSeries[[#This Row],[Female/ Male Salary %]],7)</f>
        <v>5.9500000000000004E-4</v>
      </c>
    </row>
    <row r="364" spans="1:11" ht="15.6" x14ac:dyDescent="0.3">
      <c r="A364" s="6" t="s">
        <v>367</v>
      </c>
      <c r="B364" s="9">
        <f>ExecutiveBranchEmployeesByOccupationalSeries[[#This Row],[Male Employees]]+ExecutiveBranchEmployeesByOccupationalSeries[[#This Row],[Female Employees]]</f>
        <v>319</v>
      </c>
      <c r="C364" s="13">
        <f>ExecutiveBranchEmployeesByOccupationalSeries[[#This Row],[Total Empl]]/$B$475</f>
        <v>1.6301292861157954E-4</v>
      </c>
      <c r="D364" s="9">
        <v>254</v>
      </c>
      <c r="E364" s="9">
        <v>65</v>
      </c>
      <c r="F364" s="11">
        <f>ExecutiveBranchEmployeesByOccupationalSeries[[#This Row],[Female Employees]]/ExecutiveBranchEmployeesByOccupationalSeries[[#This Row],[Total Empl]]</f>
        <v>0.20376175548589343</v>
      </c>
      <c r="G364" s="15">
        <f>((ExecutiveBranchEmployeesByOccupationalSeries[[#This Row],[Male Employees]]*ExecutiveBranchEmployeesByOccupationalSeries[[#This Row],[Male
Average Salary]])+(E364*ExecutiveBranchEmployeesByOccupationalSeries[[#This Row],[Female
Average Salary]]))/ExecutiveBranchEmployeesByOccupationalSeries[[#This Row],[Total Empl]]</f>
        <v>61354.598746081727</v>
      </c>
      <c r="H364" s="15">
        <v>61266.724409449002</v>
      </c>
      <c r="I364" s="15">
        <v>61697.984615385001</v>
      </c>
      <c r="J364" s="11">
        <f>ROUND(ExecutiveBranchEmployeesByOccupationalSeries[[#This Row],[Female
Average Salary]]/ExecutiveBranchEmployeesByOccupationalSeries[[#This Row],[Male
Average Salary]],3)</f>
        <v>1.0069999999999999</v>
      </c>
      <c r="K364" s="16">
        <f>ROUND(ExecutiveBranchEmployeesByOccupationalSeries[[#This Row],[% 
of Total Pop]]*ExecutiveBranchEmployeesByOccupationalSeries[[#This Row],[Female/ Male Salary %]],7)</f>
        <v>1.6420000000000001E-4</v>
      </c>
    </row>
    <row r="365" spans="1:11" ht="15.6" x14ac:dyDescent="0.3">
      <c r="A365" s="6" t="s">
        <v>368</v>
      </c>
      <c r="B365" s="9">
        <f>ExecutiveBranchEmployeesByOccupationalSeries[[#This Row],[Male Employees]]+ExecutiveBranchEmployeesByOccupationalSeries[[#This Row],[Female Employees]]</f>
        <v>130</v>
      </c>
      <c r="C365" s="13">
        <f>ExecutiveBranchEmployeesByOccupationalSeries[[#This Row],[Total Empl]]/$B$475</f>
        <v>6.643160100158414E-5</v>
      </c>
      <c r="D365" s="9">
        <v>84</v>
      </c>
      <c r="E365" s="9">
        <v>46</v>
      </c>
      <c r="F365" s="11">
        <f>ExecutiveBranchEmployeesByOccupationalSeries[[#This Row],[Female Employees]]/ExecutiveBranchEmployeesByOccupationalSeries[[#This Row],[Total Empl]]</f>
        <v>0.35384615384615387</v>
      </c>
      <c r="G365" s="15">
        <f>((ExecutiveBranchEmployeesByOccupationalSeries[[#This Row],[Male Employees]]*ExecutiveBranchEmployeesByOccupationalSeries[[#This Row],[Male
Average Salary]])+(E365*ExecutiveBranchEmployeesByOccupationalSeries[[#This Row],[Female
Average Salary]]))/ExecutiveBranchEmployeesByOccupationalSeries[[#This Row],[Total Empl]]</f>
        <v>53816.46153846135</v>
      </c>
      <c r="H365" s="15">
        <v>54720.607142856999</v>
      </c>
      <c r="I365" s="15">
        <v>52165.413043478002</v>
      </c>
      <c r="J365" s="11">
        <f>ROUND(ExecutiveBranchEmployeesByOccupationalSeries[[#This Row],[Female
Average Salary]]/ExecutiveBranchEmployeesByOccupationalSeries[[#This Row],[Male
Average Salary]],3)</f>
        <v>0.95299999999999996</v>
      </c>
      <c r="K365" s="16">
        <f>ROUND(ExecutiveBranchEmployeesByOccupationalSeries[[#This Row],[% 
of Total Pop]]*ExecutiveBranchEmployeesByOccupationalSeries[[#This Row],[Female/ Male Salary %]],7)</f>
        <v>6.3299999999999994E-5</v>
      </c>
    </row>
    <row r="366" spans="1:11" ht="15.6" x14ac:dyDescent="0.3">
      <c r="A366" s="6" t="s">
        <v>369</v>
      </c>
      <c r="B366" s="9">
        <f>ExecutiveBranchEmployeesByOccupationalSeries[[#This Row],[Male Employees]]+ExecutiveBranchEmployeesByOccupationalSeries[[#This Row],[Female Employees]]</f>
        <v>3730</v>
      </c>
      <c r="C366" s="13">
        <f>ExecutiveBranchEmployeesByOccupationalSeries[[#This Row],[Total Empl]]/$B$475</f>
        <v>1.906075936430068E-3</v>
      </c>
      <c r="D366" s="9">
        <v>3364</v>
      </c>
      <c r="E366" s="9">
        <v>366</v>
      </c>
      <c r="F366" s="11">
        <f>ExecutiveBranchEmployeesByOccupationalSeries[[#This Row],[Female Employees]]/ExecutiveBranchEmployeesByOccupationalSeries[[#This Row],[Total Empl]]</f>
        <v>9.8123324396782841E-2</v>
      </c>
      <c r="G366" s="15">
        <f>((ExecutiveBranchEmployeesByOccupationalSeries[[#This Row],[Male Employees]]*ExecutiveBranchEmployeesByOccupationalSeries[[#This Row],[Male
Average Salary]])+(E366*ExecutiveBranchEmployeesByOccupationalSeries[[#This Row],[Female
Average Salary]]))/ExecutiveBranchEmployeesByOccupationalSeries[[#This Row],[Total Empl]]</f>
        <v>62082.420375335401</v>
      </c>
      <c r="H366" s="15">
        <v>62704.460463734002</v>
      </c>
      <c r="I366" s="15">
        <v>56365.090163934001</v>
      </c>
      <c r="J366" s="11">
        <f>ROUND(ExecutiveBranchEmployeesByOccupationalSeries[[#This Row],[Female
Average Salary]]/ExecutiveBranchEmployeesByOccupationalSeries[[#This Row],[Male
Average Salary]],3)</f>
        <v>0.89900000000000002</v>
      </c>
      <c r="K366" s="16">
        <f>ROUND(ExecutiveBranchEmployeesByOccupationalSeries[[#This Row],[% 
of Total Pop]]*ExecutiveBranchEmployeesByOccupationalSeries[[#This Row],[Female/ Male Salary %]],7)</f>
        <v>1.7136E-3</v>
      </c>
    </row>
    <row r="367" spans="1:11" ht="15.6" x14ac:dyDescent="0.3">
      <c r="A367" s="6" t="s">
        <v>370</v>
      </c>
      <c r="B367" s="9">
        <f>ExecutiveBranchEmployeesByOccupationalSeries[[#This Row],[Male Employees]]+ExecutiveBranchEmployeesByOccupationalSeries[[#This Row],[Female Employees]]</f>
        <v>3359</v>
      </c>
      <c r="C367" s="13">
        <f>ExecutiveBranchEmployeesByOccupationalSeries[[#This Row],[Total Empl]]/$B$475</f>
        <v>1.7164903674178548E-3</v>
      </c>
      <c r="D367" s="9">
        <v>3111</v>
      </c>
      <c r="E367" s="9">
        <v>248</v>
      </c>
      <c r="F367" s="11">
        <f>ExecutiveBranchEmployeesByOccupationalSeries[[#This Row],[Female Employees]]/ExecutiveBranchEmployeesByOccupationalSeries[[#This Row],[Total Empl]]</f>
        <v>7.3831497469484961E-2</v>
      </c>
      <c r="G367" s="15">
        <f>((ExecutiveBranchEmployeesByOccupationalSeries[[#This Row],[Male Employees]]*ExecutiveBranchEmployeesByOccupationalSeries[[#This Row],[Male
Average Salary]])+(E367*ExecutiveBranchEmployeesByOccupationalSeries[[#This Row],[Female
Average Salary]]))/ExecutiveBranchEmployeesByOccupationalSeries[[#This Row],[Total Empl]]</f>
        <v>66487.830604346702</v>
      </c>
      <c r="H367" s="15">
        <v>66854.129861780995</v>
      </c>
      <c r="I367" s="15">
        <v>61892.842741934997</v>
      </c>
      <c r="J367" s="11">
        <f>ROUND(ExecutiveBranchEmployeesByOccupationalSeries[[#This Row],[Female
Average Salary]]/ExecutiveBranchEmployeesByOccupationalSeries[[#This Row],[Male
Average Salary]],3)</f>
        <v>0.92600000000000005</v>
      </c>
      <c r="K367" s="16">
        <f>ROUND(ExecutiveBranchEmployeesByOccupationalSeries[[#This Row],[% 
of Total Pop]]*ExecutiveBranchEmployeesByOccupationalSeries[[#This Row],[Female/ Male Salary %]],7)</f>
        <v>1.5895E-3</v>
      </c>
    </row>
    <row r="368" spans="1:11" ht="15.6" x14ac:dyDescent="0.3">
      <c r="A368" s="6" t="s">
        <v>371</v>
      </c>
      <c r="B368" s="9">
        <f>ExecutiveBranchEmployeesByOccupationalSeries[[#This Row],[Male Employees]]+ExecutiveBranchEmployeesByOccupationalSeries[[#This Row],[Female Employees]]</f>
        <v>870</v>
      </c>
      <c r="C368" s="13">
        <f>ExecutiveBranchEmployeesByOccupationalSeries[[#This Row],[Total Empl]]/$B$475</f>
        <v>4.4458071439521695E-4</v>
      </c>
      <c r="D368" s="9">
        <v>858</v>
      </c>
      <c r="E368" s="9">
        <v>12</v>
      </c>
      <c r="F368" s="11">
        <f>ExecutiveBranchEmployeesByOccupationalSeries[[#This Row],[Female Employees]]/ExecutiveBranchEmployeesByOccupationalSeries[[#This Row],[Total Empl]]</f>
        <v>1.3793103448275862E-2</v>
      </c>
      <c r="G368" s="15">
        <f>((ExecutiveBranchEmployeesByOccupationalSeries[[#This Row],[Male Employees]]*ExecutiveBranchEmployeesByOccupationalSeries[[#This Row],[Male
Average Salary]])+(E368*ExecutiveBranchEmployeesByOccupationalSeries[[#This Row],[Female
Average Salary]]))/ExecutiveBranchEmployeesByOccupationalSeries[[#This Row],[Total Empl]]</f>
        <v>65248.374712643781</v>
      </c>
      <c r="H368" s="15">
        <v>65330.597902098001</v>
      </c>
      <c r="I368" s="15">
        <v>59369.416666666999</v>
      </c>
      <c r="J368" s="11">
        <f>ROUND(ExecutiveBranchEmployeesByOccupationalSeries[[#This Row],[Female
Average Salary]]/ExecutiveBranchEmployeesByOccupationalSeries[[#This Row],[Male
Average Salary]],3)</f>
        <v>0.90900000000000003</v>
      </c>
      <c r="K368" s="16">
        <f>ROUND(ExecutiveBranchEmployeesByOccupationalSeries[[#This Row],[% 
of Total Pop]]*ExecutiveBranchEmployeesByOccupationalSeries[[#This Row],[Female/ Male Salary %]],7)</f>
        <v>4.0410000000000001E-4</v>
      </c>
    </row>
    <row r="369" spans="1:11" ht="15.6" x14ac:dyDescent="0.3">
      <c r="A369" s="6" t="s">
        <v>372</v>
      </c>
      <c r="B369" s="9">
        <f>ExecutiveBranchEmployeesByOccupationalSeries[[#This Row],[Male Employees]]+ExecutiveBranchEmployeesByOccupationalSeries[[#This Row],[Female Employees]]</f>
        <v>141</v>
      </c>
      <c r="C369" s="13">
        <f>ExecutiveBranchEmployeesByOccupationalSeries[[#This Row],[Total Empl]]/$B$475</f>
        <v>7.2052736470948944E-5</v>
      </c>
      <c r="D369" s="9">
        <v>138</v>
      </c>
      <c r="E369" s="9">
        <v>3</v>
      </c>
      <c r="F369" s="11">
        <f>ExecutiveBranchEmployeesByOccupationalSeries[[#This Row],[Female Employees]]/ExecutiveBranchEmployeesByOccupationalSeries[[#This Row],[Total Empl]]</f>
        <v>2.1276595744680851E-2</v>
      </c>
      <c r="G369" s="15">
        <f>((ExecutiveBranchEmployeesByOccupationalSeries[[#This Row],[Male Employees]]*ExecutiveBranchEmployeesByOccupationalSeries[[#This Row],[Male
Average Salary]])+(E369*ExecutiveBranchEmployeesByOccupationalSeries[[#This Row],[Female
Average Salary]]))/ExecutiveBranchEmployeesByOccupationalSeries[[#This Row],[Total Empl]]</f>
        <v>69284.907801418449</v>
      </c>
      <c r="H369" s="15">
        <v>69460.115942029006</v>
      </c>
      <c r="I369" s="15">
        <v>61225.333333333001</v>
      </c>
      <c r="J369" s="11">
        <f>ROUND(ExecutiveBranchEmployeesByOccupationalSeries[[#This Row],[Female
Average Salary]]/ExecutiveBranchEmployeesByOccupationalSeries[[#This Row],[Male
Average Salary]],3)</f>
        <v>0.88100000000000001</v>
      </c>
      <c r="K369" s="16">
        <f>ROUND(ExecutiveBranchEmployeesByOccupationalSeries[[#This Row],[% 
of Total Pop]]*ExecutiveBranchEmployeesByOccupationalSeries[[#This Row],[Female/ Male Salary %]],7)</f>
        <v>6.3499999999999999E-5</v>
      </c>
    </row>
    <row r="370" spans="1:11" ht="15.6" x14ac:dyDescent="0.3">
      <c r="A370" s="6" t="s">
        <v>373</v>
      </c>
      <c r="B370" s="9">
        <f>ExecutiveBranchEmployeesByOccupationalSeries[[#This Row],[Male Employees]]+ExecutiveBranchEmployeesByOccupationalSeries[[#This Row],[Female Employees]]</f>
        <v>1198</v>
      </c>
      <c r="C370" s="13">
        <f>ExecutiveBranchEmployeesByOccupationalSeries[[#This Row],[Total Empl]]/$B$475</f>
        <v>6.1219275384536765E-4</v>
      </c>
      <c r="D370" s="9">
        <v>1055</v>
      </c>
      <c r="E370" s="9">
        <v>143</v>
      </c>
      <c r="F370" s="11">
        <f>ExecutiveBranchEmployeesByOccupationalSeries[[#This Row],[Female Employees]]/ExecutiveBranchEmployeesByOccupationalSeries[[#This Row],[Total Empl]]</f>
        <v>0.11936560934891485</v>
      </c>
      <c r="G370" s="15">
        <f>((ExecutiveBranchEmployeesByOccupationalSeries[[#This Row],[Male Employees]]*ExecutiveBranchEmployeesByOccupationalSeries[[#This Row],[Male
Average Salary]])+(E370*ExecutiveBranchEmployeesByOccupationalSeries[[#This Row],[Female
Average Salary]]))/ExecutiveBranchEmployeesByOccupationalSeries[[#This Row],[Total Empl]]</f>
        <v>64757.626878130191</v>
      </c>
      <c r="H370" s="15">
        <v>64908.2</v>
      </c>
      <c r="I370" s="15">
        <v>63646.755244754997</v>
      </c>
      <c r="J370" s="11">
        <f>ROUND(ExecutiveBranchEmployeesByOccupationalSeries[[#This Row],[Female
Average Salary]]/ExecutiveBranchEmployeesByOccupationalSeries[[#This Row],[Male
Average Salary]],3)</f>
        <v>0.98099999999999998</v>
      </c>
      <c r="K370" s="16">
        <f>ROUND(ExecutiveBranchEmployeesByOccupationalSeries[[#This Row],[% 
of Total Pop]]*ExecutiveBranchEmployeesByOccupationalSeries[[#This Row],[Female/ Male Salary %]],7)</f>
        <v>6.0059999999999996E-4</v>
      </c>
    </row>
    <row r="371" spans="1:11" ht="15.6" x14ac:dyDescent="0.3">
      <c r="A371" s="6" t="s">
        <v>374</v>
      </c>
      <c r="B371" s="9">
        <f>ExecutiveBranchEmployeesByOccupationalSeries[[#This Row],[Male Employees]]+ExecutiveBranchEmployeesByOccupationalSeries[[#This Row],[Female Employees]]</f>
        <v>217</v>
      </c>
      <c r="C371" s="13">
        <f>ExecutiveBranchEmployeesByOccupationalSeries[[#This Row],[Total Empl]]/$B$475</f>
        <v>1.1088967244110582E-4</v>
      </c>
      <c r="D371" s="9">
        <v>213</v>
      </c>
      <c r="E371" s="9">
        <v>4</v>
      </c>
      <c r="F371" s="11">
        <f>ExecutiveBranchEmployeesByOccupationalSeries[[#This Row],[Female Employees]]/ExecutiveBranchEmployeesByOccupationalSeries[[#This Row],[Total Empl]]</f>
        <v>1.8433179723502304E-2</v>
      </c>
      <c r="G371" s="15">
        <f>((ExecutiveBranchEmployeesByOccupationalSeries[[#This Row],[Male Employees]]*ExecutiveBranchEmployeesByOccupationalSeries[[#This Row],[Male
Average Salary]])+(E371*ExecutiveBranchEmployeesByOccupationalSeries[[#This Row],[Female
Average Salary]]))/ExecutiveBranchEmployeesByOccupationalSeries[[#This Row],[Total Empl]]</f>
        <v>121532.51152073739</v>
      </c>
      <c r="H371" s="15">
        <v>121216.751173709</v>
      </c>
      <c r="I371" s="15">
        <v>138346.75</v>
      </c>
      <c r="J371" s="11">
        <f>ROUND(ExecutiveBranchEmployeesByOccupationalSeries[[#This Row],[Female
Average Salary]]/ExecutiveBranchEmployeesByOccupationalSeries[[#This Row],[Male
Average Salary]],3)</f>
        <v>1.141</v>
      </c>
      <c r="K371" s="16">
        <f>ROUND(ExecutiveBranchEmployeesByOccupationalSeries[[#This Row],[% 
of Total Pop]]*ExecutiveBranchEmployeesByOccupationalSeries[[#This Row],[Female/ Male Salary %]],7)</f>
        <v>1.2650000000000001E-4</v>
      </c>
    </row>
    <row r="372" spans="1:11" ht="15.6" x14ac:dyDescent="0.3">
      <c r="A372" s="6" t="s">
        <v>375</v>
      </c>
      <c r="B372" s="9">
        <f>ExecutiveBranchEmployeesByOccupationalSeries[[#This Row],[Male Employees]]+ExecutiveBranchEmployeesByOccupationalSeries[[#This Row],[Female Employees]]</f>
        <v>140</v>
      </c>
      <c r="C372" s="13">
        <f>ExecutiveBranchEmployeesByOccupationalSeries[[#This Row],[Total Empl]]/$B$475</f>
        <v>7.1541724155552145E-5</v>
      </c>
      <c r="D372" s="9">
        <v>132</v>
      </c>
      <c r="E372" s="9">
        <v>8</v>
      </c>
      <c r="F372" s="11">
        <f>ExecutiveBranchEmployeesByOccupationalSeries[[#This Row],[Female Employees]]/ExecutiveBranchEmployeesByOccupationalSeries[[#This Row],[Total Empl]]</f>
        <v>5.7142857142857141E-2</v>
      </c>
      <c r="G372" s="15">
        <f>((ExecutiveBranchEmployeesByOccupationalSeries[[#This Row],[Male Employees]]*ExecutiveBranchEmployeesByOccupationalSeries[[#This Row],[Male
Average Salary]])+(E372*ExecutiveBranchEmployeesByOccupationalSeries[[#This Row],[Female
Average Salary]]))/ExecutiveBranchEmployeesByOccupationalSeries[[#This Row],[Total Empl]]</f>
        <v>124938.12142857145</v>
      </c>
      <c r="H372" s="15">
        <v>124882.946969697</v>
      </c>
      <c r="I372" s="15">
        <v>125848.5</v>
      </c>
      <c r="J372" s="11">
        <f>ROUND(ExecutiveBranchEmployeesByOccupationalSeries[[#This Row],[Female
Average Salary]]/ExecutiveBranchEmployeesByOccupationalSeries[[#This Row],[Male
Average Salary]],3)</f>
        <v>1.008</v>
      </c>
      <c r="K372" s="16">
        <f>ROUND(ExecutiveBranchEmployeesByOccupationalSeries[[#This Row],[% 
of Total Pop]]*ExecutiveBranchEmployeesByOccupationalSeries[[#This Row],[Female/ Male Salary %]],7)</f>
        <v>7.2100000000000004E-5</v>
      </c>
    </row>
    <row r="373" spans="1:11" ht="15.6" x14ac:dyDescent="0.3">
      <c r="A373" s="6" t="s">
        <v>376</v>
      </c>
      <c r="B373" s="9">
        <f>ExecutiveBranchEmployeesByOccupationalSeries[[#This Row],[Male Employees]]+ExecutiveBranchEmployeesByOccupationalSeries[[#This Row],[Female Employees]]</f>
        <v>166</v>
      </c>
      <c r="C373" s="13">
        <f>ExecutiveBranchEmployeesByOccupationalSeries[[#This Row],[Total Empl]]/$B$475</f>
        <v>8.4828044355868975E-5</v>
      </c>
      <c r="D373" s="9">
        <v>160</v>
      </c>
      <c r="E373" s="9">
        <v>6</v>
      </c>
      <c r="F373" s="11">
        <f>ExecutiveBranchEmployeesByOccupationalSeries[[#This Row],[Female Employees]]/ExecutiveBranchEmployeesByOccupationalSeries[[#This Row],[Total Empl]]</f>
        <v>3.614457831325301E-2</v>
      </c>
      <c r="G373" s="15">
        <f>((ExecutiveBranchEmployeesByOccupationalSeries[[#This Row],[Male Employees]]*ExecutiveBranchEmployeesByOccupationalSeries[[#This Row],[Male
Average Salary]])+(E373*ExecutiveBranchEmployeesByOccupationalSeries[[#This Row],[Female
Average Salary]]))/ExecutiveBranchEmployeesByOccupationalSeries[[#This Row],[Total Empl]]</f>
        <v>57756.349397590362</v>
      </c>
      <c r="H373" s="15">
        <v>57683.012499999997</v>
      </c>
      <c r="I373" s="15">
        <v>59712</v>
      </c>
      <c r="J373" s="11">
        <f>ROUND(ExecutiveBranchEmployeesByOccupationalSeries[[#This Row],[Female
Average Salary]]/ExecutiveBranchEmployeesByOccupationalSeries[[#This Row],[Male
Average Salary]],3)</f>
        <v>1.0349999999999999</v>
      </c>
      <c r="K373" s="16">
        <f>ROUND(ExecutiveBranchEmployeesByOccupationalSeries[[#This Row],[% 
of Total Pop]]*ExecutiveBranchEmployeesByOccupationalSeries[[#This Row],[Female/ Male Salary %]],7)</f>
        <v>8.7800000000000006E-5</v>
      </c>
    </row>
    <row r="374" spans="1:11" ht="15.6" x14ac:dyDescent="0.3">
      <c r="A374" s="6" t="s">
        <v>377</v>
      </c>
      <c r="B374" s="9">
        <f>ExecutiveBranchEmployeesByOccupationalSeries[[#This Row],[Male Employees]]+ExecutiveBranchEmployeesByOccupationalSeries[[#This Row],[Female Employees]]</f>
        <v>383</v>
      </c>
      <c r="C374" s="13">
        <f>ExecutiveBranchEmployeesByOccupationalSeries[[#This Row],[Total Empl]]/$B$475</f>
        <v>1.9571771679697481E-4</v>
      </c>
      <c r="D374" s="9">
        <v>371</v>
      </c>
      <c r="E374" s="9">
        <v>12</v>
      </c>
      <c r="F374" s="11">
        <f>ExecutiveBranchEmployeesByOccupationalSeries[[#This Row],[Female Employees]]/ExecutiveBranchEmployeesByOccupationalSeries[[#This Row],[Total Empl]]</f>
        <v>3.1331592689295036E-2</v>
      </c>
      <c r="G374" s="15">
        <f>((ExecutiveBranchEmployeesByOccupationalSeries[[#This Row],[Male Employees]]*ExecutiveBranchEmployeesByOccupationalSeries[[#This Row],[Male
Average Salary]])+(E374*ExecutiveBranchEmployeesByOccupationalSeries[[#This Row],[Female
Average Salary]]))/ExecutiveBranchEmployeesByOccupationalSeries[[#This Row],[Total Empl]]</f>
        <v>58599.838120104556</v>
      </c>
      <c r="H374" s="15">
        <v>58723.450134771003</v>
      </c>
      <c r="I374" s="15">
        <v>54778.166666666999</v>
      </c>
      <c r="J374" s="11">
        <f>ROUND(ExecutiveBranchEmployeesByOccupationalSeries[[#This Row],[Female
Average Salary]]/ExecutiveBranchEmployeesByOccupationalSeries[[#This Row],[Male
Average Salary]],3)</f>
        <v>0.93300000000000005</v>
      </c>
      <c r="K374" s="16">
        <f>ROUND(ExecutiveBranchEmployeesByOccupationalSeries[[#This Row],[% 
of Total Pop]]*ExecutiveBranchEmployeesByOccupationalSeries[[#This Row],[Female/ Male Salary %]],7)</f>
        <v>1.8259999999999999E-4</v>
      </c>
    </row>
    <row r="375" spans="1:11" ht="15.6" x14ac:dyDescent="0.3">
      <c r="A375" s="6" t="s">
        <v>378</v>
      </c>
      <c r="B375" s="9">
        <f>ExecutiveBranchEmployeesByOccupationalSeries[[#This Row],[Male Employees]]+ExecutiveBranchEmployeesByOccupationalSeries[[#This Row],[Female Employees]]</f>
        <v>202</v>
      </c>
      <c r="C375" s="13">
        <f>ExecutiveBranchEmployeesByOccupationalSeries[[#This Row],[Total Empl]]/$B$475</f>
        <v>1.0322448771015381E-4</v>
      </c>
      <c r="D375" s="9">
        <v>192</v>
      </c>
      <c r="E375" s="9">
        <v>10</v>
      </c>
      <c r="F375" s="11">
        <f>ExecutiveBranchEmployeesByOccupationalSeries[[#This Row],[Female Employees]]/ExecutiveBranchEmployeesByOccupationalSeries[[#This Row],[Total Empl]]</f>
        <v>4.9504950495049507E-2</v>
      </c>
      <c r="G375" s="15">
        <f>((ExecutiveBranchEmployeesByOccupationalSeries[[#This Row],[Male Employees]]*ExecutiveBranchEmployeesByOccupationalSeries[[#This Row],[Male
Average Salary]])+(E375*ExecutiveBranchEmployeesByOccupationalSeries[[#This Row],[Female
Average Salary]]))/ExecutiveBranchEmployeesByOccupationalSeries[[#This Row],[Total Empl]]</f>
        <v>62944.168316831994</v>
      </c>
      <c r="H375" s="15">
        <v>63366.932291666999</v>
      </c>
      <c r="I375" s="15">
        <v>54827.1</v>
      </c>
      <c r="J375" s="11">
        <f>ROUND(ExecutiveBranchEmployeesByOccupationalSeries[[#This Row],[Female
Average Salary]]/ExecutiveBranchEmployeesByOccupationalSeries[[#This Row],[Male
Average Salary]],3)</f>
        <v>0.86499999999999999</v>
      </c>
      <c r="K375" s="16">
        <f>ROUND(ExecutiveBranchEmployeesByOccupationalSeries[[#This Row],[% 
of Total Pop]]*ExecutiveBranchEmployeesByOccupationalSeries[[#This Row],[Female/ Male Salary %]],7)</f>
        <v>8.9300000000000002E-5</v>
      </c>
    </row>
    <row r="376" spans="1:11" ht="15.6" x14ac:dyDescent="0.3">
      <c r="A376" s="6" t="s">
        <v>379</v>
      </c>
      <c r="B376" s="9">
        <f>ExecutiveBranchEmployeesByOccupationalSeries[[#This Row],[Male Employees]]+ExecutiveBranchEmployeesByOccupationalSeries[[#This Row],[Female Employees]]</f>
        <v>1006</v>
      </c>
      <c r="C376" s="13">
        <f>ExecutiveBranchEmployeesByOccupationalSeries[[#This Row],[Total Empl]]/$B$475</f>
        <v>5.140783892891819E-4</v>
      </c>
      <c r="D376" s="9">
        <v>996</v>
      </c>
      <c r="E376" s="9">
        <v>10</v>
      </c>
      <c r="F376" s="11">
        <f>ExecutiveBranchEmployeesByOccupationalSeries[[#This Row],[Female Employees]]/ExecutiveBranchEmployeesByOccupationalSeries[[#This Row],[Total Empl]]</f>
        <v>9.9403578528827041E-3</v>
      </c>
      <c r="G376" s="15">
        <f>((ExecutiveBranchEmployeesByOccupationalSeries[[#This Row],[Male Employees]]*ExecutiveBranchEmployeesByOccupationalSeries[[#This Row],[Male
Average Salary]])+(E376*ExecutiveBranchEmployeesByOccupationalSeries[[#This Row],[Female
Average Salary]]))/ExecutiveBranchEmployeesByOccupationalSeries[[#This Row],[Total Empl]]</f>
        <v>63953.599403578344</v>
      </c>
      <c r="H376" s="15">
        <v>63986.893574296999</v>
      </c>
      <c r="I376" s="15">
        <v>60637.5</v>
      </c>
      <c r="J376" s="11">
        <f>ROUND(ExecutiveBranchEmployeesByOccupationalSeries[[#This Row],[Female
Average Salary]]/ExecutiveBranchEmployeesByOccupationalSeries[[#This Row],[Male
Average Salary]],3)</f>
        <v>0.94799999999999995</v>
      </c>
      <c r="K376" s="16">
        <f>ROUND(ExecutiveBranchEmployeesByOccupationalSeries[[#This Row],[% 
of Total Pop]]*ExecutiveBranchEmployeesByOccupationalSeries[[#This Row],[Female/ Male Salary %]],7)</f>
        <v>4.8730000000000003E-4</v>
      </c>
    </row>
    <row r="377" spans="1:11" ht="15.6" x14ac:dyDescent="0.3">
      <c r="A377" s="6" t="s">
        <v>380</v>
      </c>
      <c r="B377" s="9">
        <f>ExecutiveBranchEmployeesByOccupationalSeries[[#This Row],[Male Employees]]+ExecutiveBranchEmployeesByOccupationalSeries[[#This Row],[Female Employees]]</f>
        <v>2689</v>
      </c>
      <c r="C377" s="13">
        <f>ExecutiveBranchEmployeesByOccupationalSeries[[#This Row],[Total Empl]]/$B$475</f>
        <v>1.3741121161019981E-3</v>
      </c>
      <c r="D377" s="9">
        <v>2467</v>
      </c>
      <c r="E377" s="9">
        <v>222</v>
      </c>
      <c r="F377" s="11">
        <f>ExecutiveBranchEmployeesByOccupationalSeries[[#This Row],[Female Employees]]/ExecutiveBranchEmployeesByOccupationalSeries[[#This Row],[Total Empl]]</f>
        <v>8.2558571959836374E-2</v>
      </c>
      <c r="G377" s="15">
        <f>((ExecutiveBranchEmployeesByOccupationalSeries[[#This Row],[Male Employees]]*ExecutiveBranchEmployeesByOccupationalSeries[[#This Row],[Male
Average Salary]])+(E377*ExecutiveBranchEmployeesByOccupationalSeries[[#This Row],[Female
Average Salary]]))/ExecutiveBranchEmployeesByOccupationalSeries[[#This Row],[Total Empl]]</f>
        <v>86241.642246188494</v>
      </c>
      <c r="H377" s="15">
        <v>86832.711390352997</v>
      </c>
      <c r="I377" s="15">
        <v>79673.319819819997</v>
      </c>
      <c r="J377" s="11">
        <f>ROUND(ExecutiveBranchEmployeesByOccupationalSeries[[#This Row],[Female
Average Salary]]/ExecutiveBranchEmployeesByOccupationalSeries[[#This Row],[Male
Average Salary]],3)</f>
        <v>0.91800000000000004</v>
      </c>
      <c r="K377" s="16">
        <f>ROUND(ExecutiveBranchEmployeesByOccupationalSeries[[#This Row],[% 
of Total Pop]]*ExecutiveBranchEmployeesByOccupationalSeries[[#This Row],[Female/ Male Salary %]],7)</f>
        <v>1.2614E-3</v>
      </c>
    </row>
    <row r="378" spans="1:11" ht="15.6" x14ac:dyDescent="0.3">
      <c r="A378" s="6" t="s">
        <v>381</v>
      </c>
      <c r="B378" s="9">
        <f>ExecutiveBranchEmployeesByOccupationalSeries[[#This Row],[Male Employees]]+ExecutiveBranchEmployeesByOccupationalSeries[[#This Row],[Female Employees]]</f>
        <v>176</v>
      </c>
      <c r="C378" s="13">
        <f>ExecutiveBranchEmployeesByOccupationalSeries[[#This Row],[Total Empl]]/$B$475</f>
        <v>8.9938167509836993E-5</v>
      </c>
      <c r="D378" s="9">
        <v>170</v>
      </c>
      <c r="E378" s="9">
        <v>6</v>
      </c>
      <c r="F378" s="11">
        <f>ExecutiveBranchEmployeesByOccupationalSeries[[#This Row],[Female Employees]]/ExecutiveBranchEmployeesByOccupationalSeries[[#This Row],[Total Empl]]</f>
        <v>3.4090909090909088E-2</v>
      </c>
      <c r="G378" s="15">
        <f>((ExecutiveBranchEmployeesByOccupationalSeries[[#This Row],[Male Employees]]*ExecutiveBranchEmployeesByOccupationalSeries[[#This Row],[Male
Average Salary]])+(E378*ExecutiveBranchEmployeesByOccupationalSeries[[#This Row],[Female
Average Salary]]))/ExecutiveBranchEmployeesByOccupationalSeries[[#This Row],[Total Empl]]</f>
        <v>64707.89772727283</v>
      </c>
      <c r="H378" s="15">
        <v>64928.911764705997</v>
      </c>
      <c r="I378" s="15">
        <v>58445.833333333001</v>
      </c>
      <c r="J378" s="11">
        <f>ROUND(ExecutiveBranchEmployeesByOccupationalSeries[[#This Row],[Female
Average Salary]]/ExecutiveBranchEmployeesByOccupationalSeries[[#This Row],[Male
Average Salary]],3)</f>
        <v>0.9</v>
      </c>
      <c r="K378" s="16">
        <f>ROUND(ExecutiveBranchEmployeesByOccupationalSeries[[#This Row],[% 
of Total Pop]]*ExecutiveBranchEmployeesByOccupationalSeries[[#This Row],[Female/ Male Salary %]],7)</f>
        <v>8.0900000000000001E-5</v>
      </c>
    </row>
    <row r="379" spans="1:11" ht="15.6" x14ac:dyDescent="0.3">
      <c r="A379" s="6" t="s">
        <v>382</v>
      </c>
      <c r="B379" s="9">
        <f>ExecutiveBranchEmployeesByOccupationalSeries[[#This Row],[Male Employees]]+ExecutiveBranchEmployeesByOccupationalSeries[[#This Row],[Female Employees]]</f>
        <v>1923</v>
      </c>
      <c r="C379" s="13">
        <f>ExecutiveBranchEmployeesByOccupationalSeries[[#This Row],[Total Empl]]/$B$475</f>
        <v>9.8267668250804838E-4</v>
      </c>
      <c r="D379" s="9">
        <v>1879</v>
      </c>
      <c r="E379" s="9">
        <v>44</v>
      </c>
      <c r="F379" s="11">
        <f>ExecutiveBranchEmployeesByOccupationalSeries[[#This Row],[Female Employees]]/ExecutiveBranchEmployeesByOccupationalSeries[[#This Row],[Total Empl]]</f>
        <v>2.2880915236609463E-2</v>
      </c>
      <c r="G379" s="15">
        <f>((ExecutiveBranchEmployeesByOccupationalSeries[[#This Row],[Male Employees]]*ExecutiveBranchEmployeesByOccupationalSeries[[#This Row],[Male
Average Salary]])+(E379*ExecutiveBranchEmployeesByOccupationalSeries[[#This Row],[Female
Average Salary]]))/ExecutiveBranchEmployeesByOccupationalSeries[[#This Row],[Total Empl]]</f>
        <v>73279.098803952351</v>
      </c>
      <c r="H379" s="15">
        <v>73415.766365087999</v>
      </c>
      <c r="I379" s="15">
        <v>67442.772727272997</v>
      </c>
      <c r="J379" s="11">
        <f>ROUND(ExecutiveBranchEmployeesByOccupationalSeries[[#This Row],[Female
Average Salary]]/ExecutiveBranchEmployeesByOccupationalSeries[[#This Row],[Male
Average Salary]],3)</f>
        <v>0.91900000000000004</v>
      </c>
      <c r="K379" s="16">
        <f>ROUND(ExecutiveBranchEmployeesByOccupationalSeries[[#This Row],[% 
of Total Pop]]*ExecutiveBranchEmployeesByOccupationalSeries[[#This Row],[Female/ Male Salary %]],7)</f>
        <v>9.031E-4</v>
      </c>
    </row>
    <row r="380" spans="1:11" ht="15.6" x14ac:dyDescent="0.3">
      <c r="A380" s="6" t="s">
        <v>383</v>
      </c>
      <c r="B380" s="9">
        <f>ExecutiveBranchEmployeesByOccupationalSeries[[#This Row],[Male Employees]]+ExecutiveBranchEmployeesByOccupationalSeries[[#This Row],[Female Employees]]</f>
        <v>8903</v>
      </c>
      <c r="C380" s="13">
        <f>ExecutiveBranchEmployeesByOccupationalSeries[[#This Row],[Total Empl]]/$B$475</f>
        <v>4.5495426439777203E-3</v>
      </c>
      <c r="D380" s="9">
        <v>8686</v>
      </c>
      <c r="E380" s="9">
        <v>217</v>
      </c>
      <c r="F380" s="11">
        <f>ExecutiveBranchEmployeesByOccupationalSeries[[#This Row],[Female Employees]]/ExecutiveBranchEmployeesByOccupationalSeries[[#This Row],[Total Empl]]</f>
        <v>2.4373806582050996E-2</v>
      </c>
      <c r="G380" s="15">
        <f>((ExecutiveBranchEmployeesByOccupationalSeries[[#This Row],[Male Employees]]*ExecutiveBranchEmployeesByOccupationalSeries[[#This Row],[Male
Average Salary]])+(E380*ExecutiveBranchEmployeesByOccupationalSeries[[#This Row],[Female
Average Salary]]))/ExecutiveBranchEmployeesByOccupationalSeries[[#This Row],[Total Empl]]</f>
        <v>65803.29844760125</v>
      </c>
      <c r="H380" s="15">
        <v>65877.039497927006</v>
      </c>
      <c r="I380" s="15">
        <v>62851.617511520999</v>
      </c>
      <c r="J380" s="11">
        <f>ROUND(ExecutiveBranchEmployeesByOccupationalSeries[[#This Row],[Female
Average Salary]]/ExecutiveBranchEmployeesByOccupationalSeries[[#This Row],[Male
Average Salary]],3)</f>
        <v>0.95399999999999996</v>
      </c>
      <c r="K380" s="16">
        <f>ROUND(ExecutiveBranchEmployeesByOccupationalSeries[[#This Row],[% 
of Total Pop]]*ExecutiveBranchEmployeesByOccupationalSeries[[#This Row],[Female/ Male Salary %]],7)</f>
        <v>4.3403000000000001E-3</v>
      </c>
    </row>
    <row r="381" spans="1:11" ht="15.6" x14ac:dyDescent="0.3">
      <c r="A381" s="6" t="s">
        <v>384</v>
      </c>
      <c r="B381" s="9">
        <f>ExecutiveBranchEmployeesByOccupationalSeries[[#This Row],[Male Employees]]+ExecutiveBranchEmployeesByOccupationalSeries[[#This Row],[Female Employees]]</f>
        <v>605</v>
      </c>
      <c r="C381" s="13">
        <f>ExecutiveBranchEmployeesByOccupationalSeries[[#This Row],[Total Empl]]/$B$475</f>
        <v>3.0916245081506462E-4</v>
      </c>
      <c r="D381" s="9">
        <v>587</v>
      </c>
      <c r="E381" s="9">
        <v>18</v>
      </c>
      <c r="F381" s="11">
        <f>ExecutiveBranchEmployeesByOccupationalSeries[[#This Row],[Female Employees]]/ExecutiveBranchEmployeesByOccupationalSeries[[#This Row],[Total Empl]]</f>
        <v>2.9752066115702479E-2</v>
      </c>
      <c r="G381" s="15">
        <f>((ExecutiveBranchEmployeesByOccupationalSeries[[#This Row],[Male Employees]]*ExecutiveBranchEmployeesByOccupationalSeries[[#This Row],[Male
Average Salary]])+(E381*ExecutiveBranchEmployeesByOccupationalSeries[[#This Row],[Female
Average Salary]]))/ExecutiveBranchEmployeesByOccupationalSeries[[#This Row],[Total Empl]]</f>
        <v>53086.960330578804</v>
      </c>
      <c r="H381" s="15">
        <v>53146.158432709002</v>
      </c>
      <c r="I381" s="15">
        <v>51156.444444444001</v>
      </c>
      <c r="J381" s="11">
        <f>ROUND(ExecutiveBranchEmployeesByOccupationalSeries[[#This Row],[Female
Average Salary]]/ExecutiveBranchEmployeesByOccupationalSeries[[#This Row],[Male
Average Salary]],3)</f>
        <v>0.96299999999999997</v>
      </c>
      <c r="K381" s="16">
        <f>ROUND(ExecutiveBranchEmployeesByOccupationalSeries[[#This Row],[% 
of Total Pop]]*ExecutiveBranchEmployeesByOccupationalSeries[[#This Row],[Female/ Male Salary %]],7)</f>
        <v>2.9770000000000003E-4</v>
      </c>
    </row>
    <row r="382" spans="1:11" ht="15.6" x14ac:dyDescent="0.3">
      <c r="A382" s="6" t="s">
        <v>385</v>
      </c>
      <c r="B382" s="9">
        <f>ExecutiveBranchEmployeesByOccupationalSeries[[#This Row],[Male Employees]]+ExecutiveBranchEmployeesByOccupationalSeries[[#This Row],[Female Employees]]</f>
        <v>264</v>
      </c>
      <c r="C382" s="13">
        <f>ExecutiveBranchEmployeesByOccupationalSeries[[#This Row],[Total Empl]]/$B$475</f>
        <v>1.3490725126475548E-4</v>
      </c>
      <c r="D382" s="9">
        <v>262</v>
      </c>
      <c r="E382" s="9">
        <v>2</v>
      </c>
      <c r="F382" s="11">
        <f>ExecutiveBranchEmployeesByOccupationalSeries[[#This Row],[Female Employees]]/ExecutiveBranchEmployeesByOccupationalSeries[[#This Row],[Total Empl]]</f>
        <v>7.575757575757576E-3</v>
      </c>
      <c r="G382" s="15">
        <f>((ExecutiveBranchEmployeesByOccupationalSeries[[#This Row],[Male Employees]]*ExecutiveBranchEmployeesByOccupationalSeries[[#This Row],[Male
Average Salary]])+(E382*ExecutiveBranchEmployeesByOccupationalSeries[[#This Row],[Female
Average Salary]]))/ExecutiveBranchEmployeesByOccupationalSeries[[#This Row],[Total Empl]]</f>
        <v>56330.151515151047</v>
      </c>
      <c r="H382" s="15">
        <v>56345.625954198003</v>
      </c>
      <c r="I382" s="15">
        <v>54303</v>
      </c>
      <c r="J382" s="11">
        <f>ROUND(ExecutiveBranchEmployeesByOccupationalSeries[[#This Row],[Female
Average Salary]]/ExecutiveBranchEmployeesByOccupationalSeries[[#This Row],[Male
Average Salary]],3)</f>
        <v>0.96399999999999997</v>
      </c>
      <c r="K382" s="16">
        <f>ROUND(ExecutiveBranchEmployeesByOccupationalSeries[[#This Row],[% 
of Total Pop]]*ExecutiveBranchEmployeesByOccupationalSeries[[#This Row],[Female/ Male Salary %]],7)</f>
        <v>1.3009999999999999E-4</v>
      </c>
    </row>
    <row r="383" spans="1:11" ht="15.6" x14ac:dyDescent="0.3">
      <c r="A383" s="6" t="s">
        <v>386</v>
      </c>
      <c r="B383" s="9">
        <f>ExecutiveBranchEmployeesByOccupationalSeries[[#This Row],[Male Employees]]+ExecutiveBranchEmployeesByOccupationalSeries[[#This Row],[Female Employees]]</f>
        <v>315</v>
      </c>
      <c r="C383" s="13">
        <f>ExecutiveBranchEmployeesByOccupationalSeries[[#This Row],[Total Empl]]/$B$475</f>
        <v>1.6096887934999234E-4</v>
      </c>
      <c r="D383" s="9">
        <v>300</v>
      </c>
      <c r="E383" s="9">
        <v>15</v>
      </c>
      <c r="F383" s="11">
        <f>ExecutiveBranchEmployeesByOccupationalSeries[[#This Row],[Female Employees]]/ExecutiveBranchEmployeesByOccupationalSeries[[#This Row],[Total Empl]]</f>
        <v>4.7619047619047616E-2</v>
      </c>
      <c r="G383" s="15">
        <f>((ExecutiveBranchEmployeesByOccupationalSeries[[#This Row],[Male Employees]]*ExecutiveBranchEmployeesByOccupationalSeries[[#This Row],[Male
Average Salary]])+(E383*ExecutiveBranchEmployeesByOccupationalSeries[[#This Row],[Female
Average Salary]]))/ExecutiveBranchEmployeesByOccupationalSeries[[#This Row],[Total Empl]]</f>
        <v>62039.93015873048</v>
      </c>
      <c r="H383" s="15">
        <v>62283.456666667</v>
      </c>
      <c r="I383" s="15">
        <v>57169.4</v>
      </c>
      <c r="J383" s="11">
        <f>ROUND(ExecutiveBranchEmployeesByOccupationalSeries[[#This Row],[Female
Average Salary]]/ExecutiveBranchEmployeesByOccupationalSeries[[#This Row],[Male
Average Salary]],3)</f>
        <v>0.91800000000000004</v>
      </c>
      <c r="K383" s="16">
        <f>ROUND(ExecutiveBranchEmployeesByOccupationalSeries[[#This Row],[% 
of Total Pop]]*ExecutiveBranchEmployeesByOccupationalSeries[[#This Row],[Female/ Male Salary %]],7)</f>
        <v>1.4779999999999999E-4</v>
      </c>
    </row>
    <row r="384" spans="1:11" ht="15.6" x14ac:dyDescent="0.3">
      <c r="A384" s="6" t="s">
        <v>387</v>
      </c>
      <c r="B384" s="9">
        <f>ExecutiveBranchEmployeesByOccupationalSeries[[#This Row],[Male Employees]]+ExecutiveBranchEmployeesByOccupationalSeries[[#This Row],[Female Employees]]</f>
        <v>382</v>
      </c>
      <c r="C384" s="13">
        <f>ExecutiveBranchEmployeesByOccupationalSeries[[#This Row],[Total Empl]]/$B$475</f>
        <v>1.9520670448157801E-4</v>
      </c>
      <c r="D384" s="9">
        <v>317</v>
      </c>
      <c r="E384" s="9">
        <v>65</v>
      </c>
      <c r="F384" s="11">
        <f>ExecutiveBranchEmployeesByOccupationalSeries[[#This Row],[Female Employees]]/ExecutiveBranchEmployeesByOccupationalSeries[[#This Row],[Total Empl]]</f>
        <v>0.17015706806282724</v>
      </c>
      <c r="G384" s="15">
        <f>((ExecutiveBranchEmployeesByOccupationalSeries[[#This Row],[Male Employees]]*ExecutiveBranchEmployeesByOccupationalSeries[[#This Row],[Male
Average Salary]])+(E384*ExecutiveBranchEmployeesByOccupationalSeries[[#This Row],[Female
Average Salary]]))/ExecutiveBranchEmployeesByOccupationalSeries[[#This Row],[Total Empl]]</f>
        <v>67887.264397905441</v>
      </c>
      <c r="H384" s="15">
        <v>68225.511041008998</v>
      </c>
      <c r="I384" s="15">
        <v>66237.661538461994</v>
      </c>
      <c r="J384" s="11">
        <f>ROUND(ExecutiveBranchEmployeesByOccupationalSeries[[#This Row],[Female
Average Salary]]/ExecutiveBranchEmployeesByOccupationalSeries[[#This Row],[Male
Average Salary]],3)</f>
        <v>0.97099999999999997</v>
      </c>
      <c r="K384" s="16">
        <f>ROUND(ExecutiveBranchEmployeesByOccupationalSeries[[#This Row],[% 
of Total Pop]]*ExecutiveBranchEmployeesByOccupationalSeries[[#This Row],[Female/ Male Salary %]],7)</f>
        <v>1.895E-4</v>
      </c>
    </row>
    <row r="385" spans="1:11" ht="15.6" x14ac:dyDescent="0.3">
      <c r="A385" s="6" t="s">
        <v>388</v>
      </c>
      <c r="B385" s="9">
        <f>ExecutiveBranchEmployeesByOccupationalSeries[[#This Row],[Male Employees]]+ExecutiveBranchEmployeesByOccupationalSeries[[#This Row],[Female Employees]]</f>
        <v>139</v>
      </c>
      <c r="C385" s="13">
        <f>ExecutiveBranchEmployeesByOccupationalSeries[[#This Row],[Total Empl]]/$B$475</f>
        <v>7.1030711840155346E-5</v>
      </c>
      <c r="D385" s="9">
        <v>96</v>
      </c>
      <c r="E385" s="9">
        <v>43</v>
      </c>
      <c r="F385" s="11">
        <f>ExecutiveBranchEmployeesByOccupationalSeries[[#This Row],[Female Employees]]/ExecutiveBranchEmployeesByOccupationalSeries[[#This Row],[Total Empl]]</f>
        <v>0.30935251798561153</v>
      </c>
      <c r="G385" s="15">
        <f>((ExecutiveBranchEmployeesByOccupationalSeries[[#This Row],[Male Employees]]*ExecutiveBranchEmployeesByOccupationalSeries[[#This Row],[Male
Average Salary]])+(E385*ExecutiveBranchEmployeesByOccupationalSeries[[#This Row],[Female
Average Salary]]))/ExecutiveBranchEmployeesByOccupationalSeries[[#This Row],[Total Empl]]</f>
        <v>63986.884892086033</v>
      </c>
      <c r="H385" s="15">
        <v>62881.427083333001</v>
      </c>
      <c r="I385" s="15">
        <v>66454.883720929996</v>
      </c>
      <c r="J385" s="11">
        <f>ROUND(ExecutiveBranchEmployeesByOccupationalSeries[[#This Row],[Female
Average Salary]]/ExecutiveBranchEmployeesByOccupationalSeries[[#This Row],[Male
Average Salary]],3)</f>
        <v>1.0569999999999999</v>
      </c>
      <c r="K385" s="16">
        <f>ROUND(ExecutiveBranchEmployeesByOccupationalSeries[[#This Row],[% 
of Total Pop]]*ExecutiveBranchEmployeesByOccupationalSeries[[#This Row],[Female/ Male Salary %]],7)</f>
        <v>7.5099999999999996E-5</v>
      </c>
    </row>
    <row r="386" spans="1:11" ht="15.6" x14ac:dyDescent="0.3">
      <c r="A386" s="6" t="s">
        <v>389</v>
      </c>
      <c r="B386" s="9">
        <f>ExecutiveBranchEmployeesByOccupationalSeries[[#This Row],[Male Employees]]+ExecutiveBranchEmployeesByOccupationalSeries[[#This Row],[Female Employees]]</f>
        <v>145</v>
      </c>
      <c r="C386" s="13">
        <f>ExecutiveBranchEmployeesByOccupationalSeries[[#This Row],[Total Empl]]/$B$475</f>
        <v>7.4096785732536154E-5</v>
      </c>
      <c r="D386" s="9">
        <v>76</v>
      </c>
      <c r="E386" s="9">
        <v>69</v>
      </c>
      <c r="F386" s="11">
        <f>ExecutiveBranchEmployeesByOccupationalSeries[[#This Row],[Female Employees]]/ExecutiveBranchEmployeesByOccupationalSeries[[#This Row],[Total Empl]]</f>
        <v>0.47586206896551725</v>
      </c>
      <c r="G386" s="15">
        <f>((ExecutiveBranchEmployeesByOccupationalSeries[[#This Row],[Male Employees]]*ExecutiveBranchEmployeesByOccupationalSeries[[#This Row],[Male
Average Salary]])+(E386*ExecutiveBranchEmployeesByOccupationalSeries[[#This Row],[Female
Average Salary]]))/ExecutiveBranchEmployeesByOccupationalSeries[[#This Row],[Total Empl]]</f>
        <v>63279.862068965478</v>
      </c>
      <c r="H386" s="15">
        <v>63463.565789474</v>
      </c>
      <c r="I386" s="15">
        <v>63077.521739130003</v>
      </c>
      <c r="J386" s="11">
        <f>ROUND(ExecutiveBranchEmployeesByOccupationalSeries[[#This Row],[Female
Average Salary]]/ExecutiveBranchEmployeesByOccupationalSeries[[#This Row],[Male
Average Salary]],3)</f>
        <v>0.99399999999999999</v>
      </c>
      <c r="K386" s="16">
        <f>ROUND(ExecutiveBranchEmployeesByOccupationalSeries[[#This Row],[% 
of Total Pop]]*ExecutiveBranchEmployeesByOccupationalSeries[[#This Row],[Female/ Male Salary %]],7)</f>
        <v>7.3700000000000002E-5</v>
      </c>
    </row>
    <row r="387" spans="1:11" ht="15.6" x14ac:dyDescent="0.3">
      <c r="A387" s="6" t="s">
        <v>390</v>
      </c>
      <c r="B387" s="9">
        <f>ExecutiveBranchEmployeesByOccupationalSeries[[#This Row],[Male Employees]]+ExecutiveBranchEmployeesByOccupationalSeries[[#This Row],[Female Employees]]</f>
        <v>441</v>
      </c>
      <c r="C387" s="13">
        <f>ExecutiveBranchEmployeesByOccupationalSeries[[#This Row],[Total Empl]]/$B$475</f>
        <v>2.2535643108998927E-4</v>
      </c>
      <c r="D387" s="9">
        <v>414</v>
      </c>
      <c r="E387" s="9">
        <v>27</v>
      </c>
      <c r="F387" s="11">
        <f>ExecutiveBranchEmployeesByOccupationalSeries[[#This Row],[Female Employees]]/ExecutiveBranchEmployeesByOccupationalSeries[[#This Row],[Total Empl]]</f>
        <v>6.1224489795918366E-2</v>
      </c>
      <c r="G387" s="15">
        <f>((ExecutiveBranchEmployeesByOccupationalSeries[[#This Row],[Male Employees]]*ExecutiveBranchEmployeesByOccupationalSeries[[#This Row],[Male
Average Salary]])+(E387*ExecutiveBranchEmployeesByOccupationalSeries[[#This Row],[Female
Average Salary]]))/ExecutiveBranchEmployeesByOccupationalSeries[[#This Row],[Total Empl]]</f>
        <v>56820.346938775729</v>
      </c>
      <c r="H387" s="15">
        <v>56659.816425120996</v>
      </c>
      <c r="I387" s="15">
        <v>59281.814814814999</v>
      </c>
      <c r="J387" s="11">
        <f>ROUND(ExecutiveBranchEmployeesByOccupationalSeries[[#This Row],[Female
Average Salary]]/ExecutiveBranchEmployeesByOccupationalSeries[[#This Row],[Male
Average Salary]],3)</f>
        <v>1.046</v>
      </c>
      <c r="K387" s="16">
        <f>ROUND(ExecutiveBranchEmployeesByOccupationalSeries[[#This Row],[% 
of Total Pop]]*ExecutiveBranchEmployeesByOccupationalSeries[[#This Row],[Female/ Male Salary %]],7)</f>
        <v>2.3570000000000001E-4</v>
      </c>
    </row>
    <row r="388" spans="1:11" ht="15.6" x14ac:dyDescent="0.3">
      <c r="A388" s="6" t="s">
        <v>391</v>
      </c>
      <c r="B388" s="9">
        <f>ExecutiveBranchEmployeesByOccupationalSeries[[#This Row],[Male Employees]]+ExecutiveBranchEmployeesByOccupationalSeries[[#This Row],[Female Employees]]</f>
        <v>265</v>
      </c>
      <c r="C388" s="13">
        <f>ExecutiveBranchEmployeesByOccupationalSeries[[#This Row],[Total Empl]]/$B$475</f>
        <v>1.3541826358015228E-4</v>
      </c>
      <c r="D388" s="9">
        <v>258</v>
      </c>
      <c r="E388" s="9">
        <v>7</v>
      </c>
      <c r="F388" s="11">
        <f>ExecutiveBranchEmployeesByOccupationalSeries[[#This Row],[Female Employees]]/ExecutiveBranchEmployeesByOccupationalSeries[[#This Row],[Total Empl]]</f>
        <v>2.6415094339622643E-2</v>
      </c>
      <c r="G388" s="15">
        <f>((ExecutiveBranchEmployeesByOccupationalSeries[[#This Row],[Male Employees]]*ExecutiveBranchEmployeesByOccupationalSeries[[#This Row],[Male
Average Salary]])+(E388*ExecutiveBranchEmployeesByOccupationalSeries[[#This Row],[Female
Average Salary]]))/ExecutiveBranchEmployeesByOccupationalSeries[[#This Row],[Total Empl]]</f>
        <v>64512.37735849023</v>
      </c>
      <c r="H388" s="15">
        <v>64420.829457364001</v>
      </c>
      <c r="I388" s="15">
        <v>67886.571428570998</v>
      </c>
      <c r="J388" s="11">
        <f>ROUND(ExecutiveBranchEmployeesByOccupationalSeries[[#This Row],[Female
Average Salary]]/ExecutiveBranchEmployeesByOccupationalSeries[[#This Row],[Male
Average Salary]],3)</f>
        <v>1.054</v>
      </c>
      <c r="K388" s="16">
        <f>ROUND(ExecutiveBranchEmployeesByOccupationalSeries[[#This Row],[% 
of Total Pop]]*ExecutiveBranchEmployeesByOccupationalSeries[[#This Row],[Female/ Male Salary %]],7)</f>
        <v>1.427E-4</v>
      </c>
    </row>
    <row r="389" spans="1:11" ht="15.6" x14ac:dyDescent="0.3">
      <c r="A389" s="6" t="s">
        <v>392</v>
      </c>
      <c r="B389" s="9">
        <f>ExecutiveBranchEmployeesByOccupationalSeries[[#This Row],[Male Employees]]+ExecutiveBranchEmployeesByOccupationalSeries[[#This Row],[Female Employees]]</f>
        <v>291</v>
      </c>
      <c r="C389" s="13">
        <f>ExecutiveBranchEmployeesByOccupationalSeries[[#This Row],[Total Empl]]/$B$475</f>
        <v>1.4870458378046911E-4</v>
      </c>
      <c r="D389" s="9">
        <v>183</v>
      </c>
      <c r="E389" s="9">
        <v>108</v>
      </c>
      <c r="F389" s="11">
        <f>ExecutiveBranchEmployeesByOccupationalSeries[[#This Row],[Female Employees]]/ExecutiveBranchEmployeesByOccupationalSeries[[#This Row],[Total Empl]]</f>
        <v>0.37113402061855671</v>
      </c>
      <c r="G389" s="15">
        <f>((ExecutiveBranchEmployeesByOccupationalSeries[[#This Row],[Male Employees]]*ExecutiveBranchEmployeesByOccupationalSeries[[#This Row],[Male
Average Salary]])+(E389*ExecutiveBranchEmployeesByOccupationalSeries[[#This Row],[Female
Average Salary]]))/ExecutiveBranchEmployeesByOccupationalSeries[[#This Row],[Total Empl]]</f>
        <v>49625.907216495048</v>
      </c>
      <c r="H389" s="15">
        <v>50051.672131148</v>
      </c>
      <c r="I389" s="15">
        <v>48904.472222222001</v>
      </c>
      <c r="J389" s="11">
        <f>ROUND(ExecutiveBranchEmployeesByOccupationalSeries[[#This Row],[Female
Average Salary]]/ExecutiveBranchEmployeesByOccupationalSeries[[#This Row],[Male
Average Salary]],3)</f>
        <v>0.97699999999999998</v>
      </c>
      <c r="K389" s="16">
        <f>ROUND(ExecutiveBranchEmployeesByOccupationalSeries[[#This Row],[% 
of Total Pop]]*ExecutiveBranchEmployeesByOccupationalSeries[[#This Row],[Female/ Male Salary %]],7)</f>
        <v>1.4530000000000001E-4</v>
      </c>
    </row>
    <row r="390" spans="1:11" ht="15.6" x14ac:dyDescent="0.3">
      <c r="A390" s="6" t="s">
        <v>393</v>
      </c>
      <c r="B390" s="9">
        <f>ExecutiveBranchEmployeesByOccupationalSeries[[#This Row],[Male Employees]]+ExecutiveBranchEmployeesByOccupationalSeries[[#This Row],[Female Employees]]</f>
        <v>1857</v>
      </c>
      <c r="C390" s="13">
        <f>ExecutiveBranchEmployeesByOccupationalSeries[[#This Row],[Total Empl]]/$B$475</f>
        <v>9.4894986969185958E-4</v>
      </c>
      <c r="D390" s="9">
        <v>1744</v>
      </c>
      <c r="E390" s="9">
        <v>113</v>
      </c>
      <c r="F390" s="11">
        <f>ExecutiveBranchEmployeesByOccupationalSeries[[#This Row],[Female Employees]]/ExecutiveBranchEmployeesByOccupationalSeries[[#This Row],[Total Empl]]</f>
        <v>6.0850834679590737E-2</v>
      </c>
      <c r="G390" s="15">
        <f>((ExecutiveBranchEmployeesByOccupationalSeries[[#This Row],[Male Employees]]*ExecutiveBranchEmployeesByOccupationalSeries[[#This Row],[Male
Average Salary]])+(E390*ExecutiveBranchEmployeesByOccupationalSeries[[#This Row],[Female
Average Salary]]))/ExecutiveBranchEmployeesByOccupationalSeries[[#This Row],[Total Empl]]</f>
        <v>66712.526655896771</v>
      </c>
      <c r="H390" s="15">
        <v>66968.024082568998</v>
      </c>
      <c r="I390" s="15">
        <v>62769.274336283001</v>
      </c>
      <c r="J390" s="11">
        <f>ROUND(ExecutiveBranchEmployeesByOccupationalSeries[[#This Row],[Female
Average Salary]]/ExecutiveBranchEmployeesByOccupationalSeries[[#This Row],[Male
Average Salary]],3)</f>
        <v>0.93700000000000006</v>
      </c>
      <c r="K390" s="16">
        <f>ROUND(ExecutiveBranchEmployeesByOccupationalSeries[[#This Row],[% 
of Total Pop]]*ExecutiveBranchEmployeesByOccupationalSeries[[#This Row],[Female/ Male Salary %]],7)</f>
        <v>8.8920000000000004E-4</v>
      </c>
    </row>
    <row r="391" spans="1:11" ht="15.6" x14ac:dyDescent="0.3">
      <c r="A391" s="6" t="s">
        <v>394</v>
      </c>
      <c r="B391" s="9">
        <f>ExecutiveBranchEmployeesByOccupationalSeries[[#This Row],[Male Employees]]+ExecutiveBranchEmployeesByOccupationalSeries[[#This Row],[Female Employees]]</f>
        <v>657</v>
      </c>
      <c r="C391" s="13">
        <f>ExecutiveBranchEmployeesByOccupationalSeries[[#This Row],[Total Empl]]/$B$475</f>
        <v>3.3573509121569828E-4</v>
      </c>
      <c r="D391" s="9">
        <v>635</v>
      </c>
      <c r="E391" s="9">
        <v>22</v>
      </c>
      <c r="F391" s="11">
        <f>ExecutiveBranchEmployeesByOccupationalSeries[[#This Row],[Female Employees]]/ExecutiveBranchEmployeesByOccupationalSeries[[#This Row],[Total Empl]]</f>
        <v>3.3485540334855401E-2</v>
      </c>
      <c r="G391" s="15">
        <f>((ExecutiveBranchEmployeesByOccupationalSeries[[#This Row],[Male Employees]]*ExecutiveBranchEmployeesByOccupationalSeries[[#This Row],[Male
Average Salary]])+(E391*ExecutiveBranchEmployeesByOccupationalSeries[[#This Row],[Female
Average Salary]]))/ExecutiveBranchEmployeesByOccupationalSeries[[#This Row],[Total Empl]]</f>
        <v>63654.295281583021</v>
      </c>
      <c r="H391" s="15">
        <v>63958.251968504002</v>
      </c>
      <c r="I391" s="15">
        <v>54881</v>
      </c>
      <c r="J391" s="11">
        <f>ROUND(ExecutiveBranchEmployeesByOccupationalSeries[[#This Row],[Female
Average Salary]]/ExecutiveBranchEmployeesByOccupationalSeries[[#This Row],[Male
Average Salary]],3)</f>
        <v>0.85799999999999998</v>
      </c>
      <c r="K391" s="16">
        <f>ROUND(ExecutiveBranchEmployeesByOccupationalSeries[[#This Row],[% 
of Total Pop]]*ExecutiveBranchEmployeesByOccupationalSeries[[#This Row],[Female/ Male Salary %]],7)</f>
        <v>2.8810000000000001E-4</v>
      </c>
    </row>
    <row r="392" spans="1:11" ht="15.6" x14ac:dyDescent="0.3">
      <c r="A392" s="6" t="s">
        <v>395</v>
      </c>
      <c r="B392" s="9">
        <f>ExecutiveBranchEmployeesByOccupationalSeries[[#This Row],[Male Employees]]+ExecutiveBranchEmployeesByOccupationalSeries[[#This Row],[Female Employees]]</f>
        <v>854</v>
      </c>
      <c r="C392" s="13">
        <f>ExecutiveBranchEmployeesByOccupationalSeries[[#This Row],[Total Empl]]/$B$475</f>
        <v>4.3640451734886811E-4</v>
      </c>
      <c r="D392" s="9">
        <v>826</v>
      </c>
      <c r="E392" s="9">
        <v>28</v>
      </c>
      <c r="F392" s="11">
        <f>ExecutiveBranchEmployeesByOccupationalSeries[[#This Row],[Female Employees]]/ExecutiveBranchEmployeesByOccupationalSeries[[#This Row],[Total Empl]]</f>
        <v>3.2786885245901641E-2</v>
      </c>
      <c r="G392" s="15">
        <f>((ExecutiveBranchEmployeesByOccupationalSeries[[#This Row],[Male Employees]]*ExecutiveBranchEmployeesByOccupationalSeries[[#This Row],[Male
Average Salary]])+(E392*ExecutiveBranchEmployeesByOccupationalSeries[[#This Row],[Female
Average Salary]]))/ExecutiveBranchEmployeesByOccupationalSeries[[#This Row],[Total Empl]]</f>
        <v>74922.949648712005</v>
      </c>
      <c r="H392" s="15">
        <v>74675.676755448003</v>
      </c>
      <c r="I392" s="15">
        <v>82217.5</v>
      </c>
      <c r="J392" s="11">
        <f>ROUND(ExecutiveBranchEmployeesByOccupationalSeries[[#This Row],[Female
Average Salary]]/ExecutiveBranchEmployeesByOccupationalSeries[[#This Row],[Male
Average Salary]],3)</f>
        <v>1.101</v>
      </c>
      <c r="K392" s="16">
        <f>ROUND(ExecutiveBranchEmployeesByOccupationalSeries[[#This Row],[% 
of Total Pop]]*ExecutiveBranchEmployeesByOccupationalSeries[[#This Row],[Female/ Male Salary %]],7)</f>
        <v>4.8050000000000002E-4</v>
      </c>
    </row>
    <row r="393" spans="1:11" ht="15.6" x14ac:dyDescent="0.3">
      <c r="A393" s="6" t="s">
        <v>396</v>
      </c>
      <c r="B393" s="9">
        <f>ExecutiveBranchEmployeesByOccupationalSeries[[#This Row],[Male Employees]]+ExecutiveBranchEmployeesByOccupationalSeries[[#This Row],[Female Employees]]</f>
        <v>2331</v>
      </c>
      <c r="C393" s="13">
        <f>ExecutiveBranchEmployeesByOccupationalSeries[[#This Row],[Total Empl]]/$B$475</f>
        <v>1.1911697071899433E-3</v>
      </c>
      <c r="D393" s="9">
        <v>2288</v>
      </c>
      <c r="E393" s="9">
        <v>43</v>
      </c>
      <c r="F393" s="11">
        <f>ExecutiveBranchEmployeesByOccupationalSeries[[#This Row],[Female Employees]]/ExecutiveBranchEmployeesByOccupationalSeries[[#This Row],[Total Empl]]</f>
        <v>1.8447018447018446E-2</v>
      </c>
      <c r="G393" s="15">
        <f>((ExecutiveBranchEmployeesByOccupationalSeries[[#This Row],[Male Employees]]*ExecutiveBranchEmployeesByOccupationalSeries[[#This Row],[Male
Average Salary]])+(E393*ExecutiveBranchEmployeesByOccupationalSeries[[#This Row],[Female
Average Salary]]))/ExecutiveBranchEmployeesByOccupationalSeries[[#This Row],[Total Empl]]</f>
        <v>65944.226083225891</v>
      </c>
      <c r="H393" s="15">
        <v>66092.429195803998</v>
      </c>
      <c r="I393" s="15">
        <v>58058.441860464998</v>
      </c>
      <c r="J393" s="11">
        <f>ROUND(ExecutiveBranchEmployeesByOccupationalSeries[[#This Row],[Female
Average Salary]]/ExecutiveBranchEmployeesByOccupationalSeries[[#This Row],[Male
Average Salary]],3)</f>
        <v>0.878</v>
      </c>
      <c r="K393" s="16">
        <f>ROUND(ExecutiveBranchEmployeesByOccupationalSeries[[#This Row],[% 
of Total Pop]]*ExecutiveBranchEmployeesByOccupationalSeries[[#This Row],[Female/ Male Salary %]],7)</f>
        <v>1.0457999999999999E-3</v>
      </c>
    </row>
    <row r="394" spans="1:11" ht="15.6" x14ac:dyDescent="0.3">
      <c r="A394" s="6" t="s">
        <v>474</v>
      </c>
      <c r="B394" s="9">
        <f>ExecutiveBranchEmployeesByOccupationalSeries[[#This Row],[Male Employees]]+ExecutiveBranchEmployeesByOccupationalSeries[[#This Row],[Female Employees]]</f>
        <v>234</v>
      </c>
      <c r="C394" s="13">
        <f>ExecutiveBranchEmployeesByOccupationalSeries[[#This Row],[Total Empl]]/$B$475</f>
        <v>1.1957688180285145E-4</v>
      </c>
      <c r="D394" s="9">
        <v>233</v>
      </c>
      <c r="E394" s="9">
        <v>1</v>
      </c>
      <c r="F394" s="11">
        <f>ExecutiveBranchEmployeesByOccupationalSeries[[#This Row],[Female Employees]]/ExecutiveBranchEmployeesByOccupationalSeries[[#This Row],[Total Empl]]</f>
        <v>4.2735042735042739E-3</v>
      </c>
      <c r="G394" s="15">
        <f>((ExecutiveBranchEmployeesByOccupationalSeries[[#This Row],[Male Employees]]*ExecutiveBranchEmployeesByOccupationalSeries[[#This Row],[Male
Average Salary]])+(E394*ExecutiveBranchEmployeesByOccupationalSeries[[#This Row],[Female
Average Salary]]))/ExecutiveBranchEmployeesByOccupationalSeries[[#This Row],[Total Empl]]</f>
        <v>66013.67094017053</v>
      </c>
      <c r="H394" s="15">
        <v>66031.055793991007</v>
      </c>
      <c r="I394" s="15">
        <v>61963</v>
      </c>
      <c r="J394" s="11">
        <f>ROUND(ExecutiveBranchEmployeesByOccupationalSeries[[#This Row],[Female
Average Salary]]/ExecutiveBranchEmployeesByOccupationalSeries[[#This Row],[Male
Average Salary]],3)</f>
        <v>0.93799999999999994</v>
      </c>
      <c r="K394" s="16">
        <f>ROUND(ExecutiveBranchEmployeesByOccupationalSeries[[#This Row],[% 
of Total Pop]]*ExecutiveBranchEmployeesByOccupationalSeries[[#This Row],[Female/ Male Salary %]],7)</f>
        <v>1.122E-4</v>
      </c>
    </row>
    <row r="395" spans="1:11" ht="15.6" x14ac:dyDescent="0.3">
      <c r="A395" s="6" t="s">
        <v>397</v>
      </c>
      <c r="B395" s="9">
        <f>ExecutiveBranchEmployeesByOccupationalSeries[[#This Row],[Male Employees]]+ExecutiveBranchEmployeesByOccupationalSeries[[#This Row],[Female Employees]]</f>
        <v>437</v>
      </c>
      <c r="C395" s="13">
        <f>ExecutiveBranchEmployeesByOccupationalSeries[[#This Row],[Total Empl]]/$B$475</f>
        <v>2.2331238182840207E-4</v>
      </c>
      <c r="D395" s="9">
        <v>428</v>
      </c>
      <c r="E395" s="9">
        <v>9</v>
      </c>
      <c r="F395" s="11">
        <f>ExecutiveBranchEmployeesByOccupationalSeries[[#This Row],[Female Employees]]/ExecutiveBranchEmployeesByOccupationalSeries[[#This Row],[Total Empl]]</f>
        <v>2.0594965675057208E-2</v>
      </c>
      <c r="G395" s="15">
        <f>((ExecutiveBranchEmployeesByOccupationalSeries[[#This Row],[Male Employees]]*ExecutiveBranchEmployeesByOccupationalSeries[[#This Row],[Male
Average Salary]])+(E395*ExecutiveBranchEmployeesByOccupationalSeries[[#This Row],[Female
Average Salary]]))/ExecutiveBranchEmployeesByOccupationalSeries[[#This Row],[Total Empl]]</f>
        <v>72551.686498856114</v>
      </c>
      <c r="H395" s="15">
        <v>72472.373831776</v>
      </c>
      <c r="I395" s="15">
        <v>76323.444444444001</v>
      </c>
      <c r="J395" s="11">
        <f>ROUND(ExecutiveBranchEmployeesByOccupationalSeries[[#This Row],[Female
Average Salary]]/ExecutiveBranchEmployeesByOccupationalSeries[[#This Row],[Male
Average Salary]],3)</f>
        <v>1.0529999999999999</v>
      </c>
      <c r="K395" s="16">
        <f>ROUND(ExecutiveBranchEmployeesByOccupationalSeries[[#This Row],[% 
of Total Pop]]*ExecutiveBranchEmployeesByOccupationalSeries[[#This Row],[Female/ Male Salary %]],7)</f>
        <v>2.351E-4</v>
      </c>
    </row>
    <row r="396" spans="1:11" ht="15.6" x14ac:dyDescent="0.3">
      <c r="A396" s="6" t="s">
        <v>398</v>
      </c>
      <c r="B396" s="9">
        <f>ExecutiveBranchEmployeesByOccupationalSeries[[#This Row],[Male Employees]]+ExecutiveBranchEmployeesByOccupationalSeries[[#This Row],[Female Employees]]</f>
        <v>2908</v>
      </c>
      <c r="C396" s="13">
        <f>ExecutiveBranchEmployeesByOccupationalSeries[[#This Row],[Total Empl]]/$B$475</f>
        <v>1.4860238131738975E-3</v>
      </c>
      <c r="D396" s="9">
        <v>2591</v>
      </c>
      <c r="E396" s="9">
        <v>317</v>
      </c>
      <c r="F396" s="11">
        <f>ExecutiveBranchEmployeesByOccupationalSeries[[#This Row],[Female Employees]]/ExecutiveBranchEmployeesByOccupationalSeries[[#This Row],[Total Empl]]</f>
        <v>0.10900962861072902</v>
      </c>
      <c r="G396" s="15">
        <f>((ExecutiveBranchEmployeesByOccupationalSeries[[#This Row],[Male Employees]]*ExecutiveBranchEmployeesByOccupationalSeries[[#This Row],[Male
Average Salary]])+(E396*ExecutiveBranchEmployeesByOccupationalSeries[[#This Row],[Female
Average Salary]]))/ExecutiveBranchEmployeesByOccupationalSeries[[#This Row],[Total Empl]]</f>
        <v>67046.003782668413</v>
      </c>
      <c r="H396" s="15">
        <v>67667.176379776007</v>
      </c>
      <c r="I396" s="15">
        <v>61968.848580441998</v>
      </c>
      <c r="J396" s="11">
        <f>ROUND(ExecutiveBranchEmployeesByOccupationalSeries[[#This Row],[Female
Average Salary]]/ExecutiveBranchEmployeesByOccupationalSeries[[#This Row],[Male
Average Salary]],3)</f>
        <v>0.91600000000000004</v>
      </c>
      <c r="K396" s="16">
        <f>ROUND(ExecutiveBranchEmployeesByOccupationalSeries[[#This Row],[% 
of Total Pop]]*ExecutiveBranchEmployeesByOccupationalSeries[[#This Row],[Female/ Male Salary %]],7)</f>
        <v>1.3611999999999999E-3</v>
      </c>
    </row>
    <row r="397" spans="1:11" ht="15.6" x14ac:dyDescent="0.3">
      <c r="A397" s="6" t="s">
        <v>399</v>
      </c>
      <c r="B397" s="9">
        <f>ExecutiveBranchEmployeesByOccupationalSeries[[#This Row],[Male Employees]]+ExecutiveBranchEmployeesByOccupationalSeries[[#This Row],[Female Employees]]</f>
        <v>613</v>
      </c>
      <c r="C397" s="13">
        <f>ExecutiveBranchEmployeesByOccupationalSeries[[#This Row],[Total Empl]]/$B$475</f>
        <v>3.1325054933823907E-4</v>
      </c>
      <c r="D397" s="9">
        <v>582</v>
      </c>
      <c r="E397" s="9">
        <v>31</v>
      </c>
      <c r="F397" s="11">
        <f>ExecutiveBranchEmployeesByOccupationalSeries[[#This Row],[Female Employees]]/ExecutiveBranchEmployeesByOccupationalSeries[[#This Row],[Total Empl]]</f>
        <v>5.0570962479608482E-2</v>
      </c>
      <c r="G397" s="15">
        <f>((ExecutiveBranchEmployeesByOccupationalSeries[[#This Row],[Male Employees]]*ExecutiveBranchEmployeesByOccupationalSeries[[#This Row],[Male
Average Salary]])+(E397*ExecutiveBranchEmployeesByOccupationalSeries[[#This Row],[Female
Average Salary]]))/ExecutiveBranchEmployeesByOccupationalSeries[[#This Row],[Total Empl]]</f>
        <v>66440.156606851262</v>
      </c>
      <c r="H397" s="15">
        <v>66771.420962199001</v>
      </c>
      <c r="I397" s="15">
        <v>60220.935483870999</v>
      </c>
      <c r="J397" s="11">
        <f>ROUND(ExecutiveBranchEmployeesByOccupationalSeries[[#This Row],[Female
Average Salary]]/ExecutiveBranchEmployeesByOccupationalSeries[[#This Row],[Male
Average Salary]],3)</f>
        <v>0.90200000000000002</v>
      </c>
      <c r="K397" s="16">
        <f>ROUND(ExecutiveBranchEmployeesByOccupationalSeries[[#This Row],[% 
of Total Pop]]*ExecutiveBranchEmployeesByOccupationalSeries[[#This Row],[Female/ Male Salary %]],7)</f>
        <v>2.8259999999999998E-4</v>
      </c>
    </row>
    <row r="398" spans="1:11" ht="15.6" x14ac:dyDescent="0.3">
      <c r="A398" s="6" t="s">
        <v>400</v>
      </c>
      <c r="B398" s="9">
        <f>ExecutiveBranchEmployeesByOccupationalSeries[[#This Row],[Male Employees]]+ExecutiveBranchEmployeesByOccupationalSeries[[#This Row],[Female Employees]]</f>
        <v>1127</v>
      </c>
      <c r="C398" s="13">
        <f>ExecutiveBranchEmployeesByOccupationalSeries[[#This Row],[Total Empl]]/$B$475</f>
        <v>5.7591087945219478E-4</v>
      </c>
      <c r="D398" s="9">
        <v>1108</v>
      </c>
      <c r="E398" s="9">
        <v>19</v>
      </c>
      <c r="F398" s="11">
        <f>ExecutiveBranchEmployeesByOccupationalSeries[[#This Row],[Female Employees]]/ExecutiveBranchEmployeesByOccupationalSeries[[#This Row],[Total Empl]]</f>
        <v>1.6858917480035492E-2</v>
      </c>
      <c r="G398" s="15">
        <f>((ExecutiveBranchEmployeesByOccupationalSeries[[#This Row],[Male Employees]]*ExecutiveBranchEmployeesByOccupationalSeries[[#This Row],[Male
Average Salary]])+(E398*ExecutiveBranchEmployeesByOccupationalSeries[[#This Row],[Female
Average Salary]]))/ExecutiveBranchEmployeesByOccupationalSeries[[#This Row],[Total Empl]]</f>
        <v>87270.422360248253</v>
      </c>
      <c r="H398" s="15">
        <v>87454.847472923997</v>
      </c>
      <c r="I398" s="15">
        <v>76515.526315789</v>
      </c>
      <c r="J398" s="11">
        <f>ROUND(ExecutiveBranchEmployeesByOccupationalSeries[[#This Row],[Female
Average Salary]]/ExecutiveBranchEmployeesByOccupationalSeries[[#This Row],[Male
Average Salary]],3)</f>
        <v>0.875</v>
      </c>
      <c r="K398" s="16">
        <f>ROUND(ExecutiveBranchEmployeesByOccupationalSeries[[#This Row],[% 
of Total Pop]]*ExecutiveBranchEmployeesByOccupationalSeries[[#This Row],[Female/ Male Salary %]],7)</f>
        <v>5.0390000000000005E-4</v>
      </c>
    </row>
    <row r="399" spans="1:11" ht="15.6" x14ac:dyDescent="0.3">
      <c r="A399" s="6" t="s">
        <v>401</v>
      </c>
      <c r="B399" s="9">
        <f>ExecutiveBranchEmployeesByOccupationalSeries[[#This Row],[Male Employees]]+ExecutiveBranchEmployeesByOccupationalSeries[[#This Row],[Female Employees]]</f>
        <v>1547</v>
      </c>
      <c r="C399" s="13">
        <f>ExecutiveBranchEmployeesByOccupationalSeries[[#This Row],[Total Empl]]/$B$475</f>
        <v>7.9053605191885127E-4</v>
      </c>
      <c r="D399" s="9">
        <v>1497</v>
      </c>
      <c r="E399" s="9">
        <v>50</v>
      </c>
      <c r="F399" s="11">
        <f>ExecutiveBranchEmployeesByOccupationalSeries[[#This Row],[Female Employees]]/ExecutiveBranchEmployeesByOccupationalSeries[[#This Row],[Total Empl]]</f>
        <v>3.2320620555914677E-2</v>
      </c>
      <c r="G399" s="15">
        <f>((ExecutiveBranchEmployeesByOccupationalSeries[[#This Row],[Male Employees]]*ExecutiveBranchEmployeesByOccupationalSeries[[#This Row],[Male
Average Salary]])+(E399*ExecutiveBranchEmployeesByOccupationalSeries[[#This Row],[Female
Average Salary]]))/ExecutiveBranchEmployeesByOccupationalSeries[[#This Row],[Total Empl]]</f>
        <v>71084.445378150878</v>
      </c>
      <c r="H399" s="15">
        <v>71148.300601202005</v>
      </c>
      <c r="I399" s="15">
        <v>69172.62</v>
      </c>
      <c r="J399" s="11">
        <f>ROUND(ExecutiveBranchEmployeesByOccupationalSeries[[#This Row],[Female
Average Salary]]/ExecutiveBranchEmployeesByOccupationalSeries[[#This Row],[Male
Average Salary]],3)</f>
        <v>0.97199999999999998</v>
      </c>
      <c r="K399" s="16">
        <f>ROUND(ExecutiveBranchEmployeesByOccupationalSeries[[#This Row],[% 
of Total Pop]]*ExecutiveBranchEmployeesByOccupationalSeries[[#This Row],[Female/ Male Salary %]],7)</f>
        <v>7.6840000000000003E-4</v>
      </c>
    </row>
    <row r="400" spans="1:11" ht="15.6" x14ac:dyDescent="0.3">
      <c r="A400" s="6" t="s">
        <v>402</v>
      </c>
      <c r="B400" s="9">
        <f>ExecutiveBranchEmployeesByOccupationalSeries[[#This Row],[Male Employees]]+ExecutiveBranchEmployeesByOccupationalSeries[[#This Row],[Female Employees]]</f>
        <v>197</v>
      </c>
      <c r="C400" s="13">
        <f>ExecutiveBranchEmployeesByOccupationalSeries[[#This Row],[Total Empl]]/$B$475</f>
        <v>1.0066942613316982E-4</v>
      </c>
      <c r="D400" s="9">
        <v>188</v>
      </c>
      <c r="E400" s="9">
        <v>9</v>
      </c>
      <c r="F400" s="11">
        <f>ExecutiveBranchEmployeesByOccupationalSeries[[#This Row],[Female Employees]]/ExecutiveBranchEmployeesByOccupationalSeries[[#This Row],[Total Empl]]</f>
        <v>4.5685279187817257E-2</v>
      </c>
      <c r="G400" s="15">
        <f>((ExecutiveBranchEmployeesByOccupationalSeries[[#This Row],[Male Employees]]*ExecutiveBranchEmployeesByOccupationalSeries[[#This Row],[Male
Average Salary]])+(E400*ExecutiveBranchEmployeesByOccupationalSeries[[#This Row],[Female
Average Salary]]))/ExecutiveBranchEmployeesByOccupationalSeries[[#This Row],[Total Empl]]</f>
        <v>70454.898477157723</v>
      </c>
      <c r="H400" s="15">
        <v>70733.117021276994</v>
      </c>
      <c r="I400" s="15">
        <v>64643.222222222001</v>
      </c>
      <c r="J400" s="11">
        <f>ROUND(ExecutiveBranchEmployeesByOccupationalSeries[[#This Row],[Female
Average Salary]]/ExecutiveBranchEmployeesByOccupationalSeries[[#This Row],[Male
Average Salary]],3)</f>
        <v>0.91400000000000003</v>
      </c>
      <c r="K400" s="16">
        <f>ROUND(ExecutiveBranchEmployeesByOccupationalSeries[[#This Row],[% 
of Total Pop]]*ExecutiveBranchEmployeesByOccupationalSeries[[#This Row],[Female/ Male Salary %]],7)</f>
        <v>9.2E-5</v>
      </c>
    </row>
    <row r="401" spans="1:11" ht="15.6" x14ac:dyDescent="0.3">
      <c r="A401" s="6" t="s">
        <v>403</v>
      </c>
      <c r="B401" s="9">
        <f>ExecutiveBranchEmployeesByOccupationalSeries[[#This Row],[Male Employees]]+ExecutiveBranchEmployeesByOccupationalSeries[[#This Row],[Female Employees]]</f>
        <v>846</v>
      </c>
      <c r="C401" s="13">
        <f>ExecutiveBranchEmployeesByOccupationalSeries[[#This Row],[Total Empl]]/$B$475</f>
        <v>4.3231641882569372E-4</v>
      </c>
      <c r="D401" s="9">
        <v>832</v>
      </c>
      <c r="E401" s="9">
        <v>14</v>
      </c>
      <c r="F401" s="11">
        <f>ExecutiveBranchEmployeesByOccupationalSeries[[#This Row],[Female Employees]]/ExecutiveBranchEmployeesByOccupationalSeries[[#This Row],[Total Empl]]</f>
        <v>1.6548463356973995E-2</v>
      </c>
      <c r="G401" s="15">
        <f>((ExecutiveBranchEmployeesByOccupationalSeries[[#This Row],[Male Employees]]*ExecutiveBranchEmployeesByOccupationalSeries[[#This Row],[Male
Average Salary]])+(E401*ExecutiveBranchEmployeesByOccupationalSeries[[#This Row],[Female
Average Salary]]))/ExecutiveBranchEmployeesByOccupationalSeries[[#This Row],[Total Empl]]</f>
        <v>66671.464539006658</v>
      </c>
      <c r="H401" s="15">
        <v>66762.288461538003</v>
      </c>
      <c r="I401" s="15">
        <v>61273.928571429002</v>
      </c>
      <c r="J401" s="11">
        <f>ROUND(ExecutiveBranchEmployeesByOccupationalSeries[[#This Row],[Female
Average Salary]]/ExecutiveBranchEmployeesByOccupationalSeries[[#This Row],[Male
Average Salary]],3)</f>
        <v>0.91800000000000004</v>
      </c>
      <c r="K401" s="16">
        <f>ROUND(ExecutiveBranchEmployeesByOccupationalSeries[[#This Row],[% 
of Total Pop]]*ExecutiveBranchEmployeesByOccupationalSeries[[#This Row],[Female/ Male Salary %]],7)</f>
        <v>3.969E-4</v>
      </c>
    </row>
    <row r="402" spans="1:11" ht="15.6" x14ac:dyDescent="0.3">
      <c r="A402" s="6" t="s">
        <v>404</v>
      </c>
      <c r="B402" s="9">
        <f>ExecutiveBranchEmployeesByOccupationalSeries[[#This Row],[Male Employees]]+ExecutiveBranchEmployeesByOccupationalSeries[[#This Row],[Female Employees]]</f>
        <v>369</v>
      </c>
      <c r="C402" s="13">
        <f>ExecutiveBranchEmployeesByOccupationalSeries[[#This Row],[Total Empl]]/$B$475</f>
        <v>1.885635443814196E-4</v>
      </c>
      <c r="D402" s="9">
        <v>358</v>
      </c>
      <c r="E402" s="9">
        <v>11</v>
      </c>
      <c r="F402" s="11">
        <f>ExecutiveBranchEmployeesByOccupationalSeries[[#This Row],[Female Employees]]/ExecutiveBranchEmployeesByOccupationalSeries[[#This Row],[Total Empl]]</f>
        <v>2.9810298102981029E-2</v>
      </c>
      <c r="G402" s="15">
        <f>((ExecutiveBranchEmployeesByOccupationalSeries[[#This Row],[Male Employees]]*ExecutiveBranchEmployeesByOccupationalSeries[[#This Row],[Male
Average Salary]])+(E402*ExecutiveBranchEmployeesByOccupationalSeries[[#This Row],[Female
Average Salary]]))/ExecutiveBranchEmployeesByOccupationalSeries[[#This Row],[Total Empl]]</f>
        <v>65741.040650406154</v>
      </c>
      <c r="H402" s="15">
        <v>65724.167597765001</v>
      </c>
      <c r="I402" s="15">
        <v>66290.181818181998</v>
      </c>
      <c r="J402" s="11">
        <f>ROUND(ExecutiveBranchEmployeesByOccupationalSeries[[#This Row],[Female
Average Salary]]/ExecutiveBranchEmployeesByOccupationalSeries[[#This Row],[Male
Average Salary]],3)</f>
        <v>1.0089999999999999</v>
      </c>
      <c r="K402" s="16">
        <f>ROUND(ExecutiveBranchEmployeesByOccupationalSeries[[#This Row],[% 
of Total Pop]]*ExecutiveBranchEmployeesByOccupationalSeries[[#This Row],[Female/ Male Salary %]],7)</f>
        <v>1.9029999999999999E-4</v>
      </c>
    </row>
    <row r="403" spans="1:11" ht="15.6" x14ac:dyDescent="0.3">
      <c r="A403" s="6" t="s">
        <v>405</v>
      </c>
      <c r="B403" s="9">
        <f>ExecutiveBranchEmployeesByOccupationalSeries[[#This Row],[Male Employees]]+ExecutiveBranchEmployeesByOccupationalSeries[[#This Row],[Female Employees]]</f>
        <v>703</v>
      </c>
      <c r="C403" s="13">
        <f>ExecutiveBranchEmployeesByOccupationalSeries[[#This Row],[Total Empl]]/$B$475</f>
        <v>3.5924165772395115E-4</v>
      </c>
      <c r="D403" s="9">
        <v>676</v>
      </c>
      <c r="E403" s="9">
        <v>27</v>
      </c>
      <c r="F403" s="11">
        <f>ExecutiveBranchEmployeesByOccupationalSeries[[#This Row],[Female Employees]]/ExecutiveBranchEmployeesByOccupationalSeries[[#This Row],[Total Empl]]</f>
        <v>3.8406827880512091E-2</v>
      </c>
      <c r="G403" s="15">
        <f>((ExecutiveBranchEmployeesByOccupationalSeries[[#This Row],[Male Employees]]*ExecutiveBranchEmployeesByOccupationalSeries[[#This Row],[Male
Average Salary]])+(E403*ExecutiveBranchEmployeesByOccupationalSeries[[#This Row],[Female
Average Salary]]))/ExecutiveBranchEmployeesByOccupationalSeries[[#This Row],[Total Empl]]</f>
        <v>115868.65149359865</v>
      </c>
      <c r="H403" s="15">
        <v>115912.943786982</v>
      </c>
      <c r="I403" s="15">
        <v>114759.703703704</v>
      </c>
      <c r="J403" s="11">
        <f>ROUND(ExecutiveBranchEmployeesByOccupationalSeries[[#This Row],[Female
Average Salary]]/ExecutiveBranchEmployeesByOccupationalSeries[[#This Row],[Male
Average Salary]],3)</f>
        <v>0.99</v>
      </c>
      <c r="K403" s="16">
        <f>ROUND(ExecutiveBranchEmployeesByOccupationalSeries[[#This Row],[% 
of Total Pop]]*ExecutiveBranchEmployeesByOccupationalSeries[[#This Row],[Female/ Male Salary %]],7)</f>
        <v>3.5560000000000002E-4</v>
      </c>
    </row>
    <row r="404" spans="1:11" ht="15.6" x14ac:dyDescent="0.3">
      <c r="A404" s="6" t="s">
        <v>406</v>
      </c>
      <c r="B404" s="9">
        <f>ExecutiveBranchEmployeesByOccupationalSeries[[#This Row],[Male Employees]]+ExecutiveBranchEmployeesByOccupationalSeries[[#This Row],[Female Employees]]</f>
        <v>251</v>
      </c>
      <c r="C404" s="13">
        <f>ExecutiveBranchEmployeesByOccupationalSeries[[#This Row],[Total Empl]]/$B$475</f>
        <v>1.2826409116459706E-4</v>
      </c>
      <c r="D404" s="9">
        <v>245</v>
      </c>
      <c r="E404" s="9">
        <v>6</v>
      </c>
      <c r="F404" s="11">
        <f>ExecutiveBranchEmployeesByOccupationalSeries[[#This Row],[Female Employees]]/ExecutiveBranchEmployeesByOccupationalSeries[[#This Row],[Total Empl]]</f>
        <v>2.3904382470119521E-2</v>
      </c>
      <c r="G404" s="15">
        <f>((ExecutiveBranchEmployeesByOccupationalSeries[[#This Row],[Male Employees]]*ExecutiveBranchEmployeesByOccupationalSeries[[#This Row],[Male
Average Salary]])+(E404*ExecutiveBranchEmployeesByOccupationalSeries[[#This Row],[Female
Average Salary]]))/ExecutiveBranchEmployeesByOccupationalSeries[[#This Row],[Total Empl]]</f>
        <v>66555.657370518282</v>
      </c>
      <c r="H404" s="15">
        <v>66494.710204082003</v>
      </c>
      <c r="I404" s="15">
        <v>69044.333333332994</v>
      </c>
      <c r="J404" s="11">
        <f>ROUND(ExecutiveBranchEmployeesByOccupationalSeries[[#This Row],[Female
Average Salary]]/ExecutiveBranchEmployeesByOccupationalSeries[[#This Row],[Male
Average Salary]],3)</f>
        <v>1.038</v>
      </c>
      <c r="K404" s="16">
        <f>ROUND(ExecutiveBranchEmployeesByOccupationalSeries[[#This Row],[% 
of Total Pop]]*ExecutiveBranchEmployeesByOccupationalSeries[[#This Row],[Female/ Male Salary %]],7)</f>
        <v>1.3310000000000001E-4</v>
      </c>
    </row>
    <row r="405" spans="1:11" ht="15.6" x14ac:dyDescent="0.3">
      <c r="A405" s="6" t="s">
        <v>407</v>
      </c>
      <c r="B405" s="9">
        <f>ExecutiveBranchEmployeesByOccupationalSeries[[#This Row],[Male Employees]]+ExecutiveBranchEmployeesByOccupationalSeries[[#This Row],[Female Employees]]</f>
        <v>293</v>
      </c>
      <c r="C405" s="13">
        <f>ExecutiveBranchEmployeesByOccupationalSeries[[#This Row],[Total Empl]]/$B$475</f>
        <v>1.497266084112627E-4</v>
      </c>
      <c r="D405" s="9">
        <v>272</v>
      </c>
      <c r="E405" s="9">
        <v>21</v>
      </c>
      <c r="F405" s="11">
        <f>ExecutiveBranchEmployeesByOccupationalSeries[[#This Row],[Female Employees]]/ExecutiveBranchEmployeesByOccupationalSeries[[#This Row],[Total Empl]]</f>
        <v>7.1672354948805458E-2</v>
      </c>
      <c r="G405" s="15">
        <f>((ExecutiveBranchEmployeesByOccupationalSeries[[#This Row],[Male Employees]]*ExecutiveBranchEmployeesByOccupationalSeries[[#This Row],[Male
Average Salary]])+(E405*ExecutiveBranchEmployeesByOccupationalSeries[[#This Row],[Female
Average Salary]]))/ExecutiveBranchEmployeesByOccupationalSeries[[#This Row],[Total Empl]]</f>
        <v>67814.55631399274</v>
      </c>
      <c r="H405" s="15">
        <v>68033.727941175996</v>
      </c>
      <c r="I405" s="15">
        <v>64975.761904762003</v>
      </c>
      <c r="J405" s="11">
        <f>ROUND(ExecutiveBranchEmployeesByOccupationalSeries[[#This Row],[Female
Average Salary]]/ExecutiveBranchEmployeesByOccupationalSeries[[#This Row],[Male
Average Salary]],3)</f>
        <v>0.95499999999999996</v>
      </c>
      <c r="K405" s="16">
        <f>ROUND(ExecutiveBranchEmployeesByOccupationalSeries[[#This Row],[% 
of Total Pop]]*ExecutiveBranchEmployeesByOccupationalSeries[[#This Row],[Female/ Male Salary %]],7)</f>
        <v>1.4300000000000001E-4</v>
      </c>
    </row>
    <row r="406" spans="1:11" ht="15.6" x14ac:dyDescent="0.3">
      <c r="A406" s="6" t="s">
        <v>408</v>
      </c>
      <c r="B406" s="9">
        <f>ExecutiveBranchEmployeesByOccupationalSeries[[#This Row],[Male Employees]]+ExecutiveBranchEmployeesByOccupationalSeries[[#This Row],[Female Employees]]</f>
        <v>629</v>
      </c>
      <c r="C406" s="13">
        <f>ExecutiveBranchEmployeesByOccupationalSeries[[#This Row],[Total Empl]]/$B$475</f>
        <v>3.2142674638458785E-4</v>
      </c>
      <c r="D406" s="9">
        <v>593</v>
      </c>
      <c r="E406" s="9">
        <v>36</v>
      </c>
      <c r="F406" s="11">
        <f>ExecutiveBranchEmployeesByOccupationalSeries[[#This Row],[Female Employees]]/ExecutiveBranchEmployeesByOccupationalSeries[[#This Row],[Total Empl]]</f>
        <v>5.7233704292527825E-2</v>
      </c>
      <c r="G406" s="15">
        <f>((ExecutiveBranchEmployeesByOccupationalSeries[[#This Row],[Male Employees]]*ExecutiveBranchEmployeesByOccupationalSeries[[#This Row],[Male
Average Salary]])+(E406*ExecutiveBranchEmployeesByOccupationalSeries[[#This Row],[Female
Average Salary]]))/ExecutiveBranchEmployeesByOccupationalSeries[[#This Row],[Total Empl]]</f>
        <v>64034.597774244794</v>
      </c>
      <c r="H406" s="15">
        <v>64201.952782462002</v>
      </c>
      <c r="I406" s="15">
        <v>61277.888888889</v>
      </c>
      <c r="J406" s="11">
        <f>ROUND(ExecutiveBranchEmployeesByOccupationalSeries[[#This Row],[Female
Average Salary]]/ExecutiveBranchEmployeesByOccupationalSeries[[#This Row],[Male
Average Salary]],3)</f>
        <v>0.95399999999999996</v>
      </c>
      <c r="K406" s="16">
        <f>ROUND(ExecutiveBranchEmployeesByOccupationalSeries[[#This Row],[% 
of Total Pop]]*ExecutiveBranchEmployeesByOccupationalSeries[[#This Row],[Female/ Male Salary %]],7)</f>
        <v>3.0660000000000003E-4</v>
      </c>
    </row>
    <row r="407" spans="1:11" ht="15.6" x14ac:dyDescent="0.3">
      <c r="A407" s="6" t="s">
        <v>409</v>
      </c>
      <c r="B407" s="9">
        <f>ExecutiveBranchEmployeesByOccupationalSeries[[#This Row],[Male Employees]]+ExecutiveBranchEmployeesByOccupationalSeries[[#This Row],[Female Employees]]</f>
        <v>173</v>
      </c>
      <c r="C407" s="13">
        <f>ExecutiveBranchEmployeesByOccupationalSeries[[#This Row],[Total Empl]]/$B$475</f>
        <v>8.8405130563646583E-5</v>
      </c>
      <c r="D407" s="9">
        <v>171</v>
      </c>
      <c r="E407" s="9">
        <v>2</v>
      </c>
      <c r="F407" s="11">
        <f>ExecutiveBranchEmployeesByOccupationalSeries[[#This Row],[Female Employees]]/ExecutiveBranchEmployeesByOccupationalSeries[[#This Row],[Total Empl]]</f>
        <v>1.1560693641618497E-2</v>
      </c>
      <c r="G407" s="15">
        <f>((ExecutiveBranchEmployeesByOccupationalSeries[[#This Row],[Male Employees]]*ExecutiveBranchEmployeesByOccupationalSeries[[#This Row],[Male
Average Salary]])+(E407*ExecutiveBranchEmployeesByOccupationalSeries[[#This Row],[Female
Average Salary]]))/ExecutiveBranchEmployeesByOccupationalSeries[[#This Row],[Total Empl]]</f>
        <v>67309.023121387072</v>
      </c>
      <c r="H407" s="15">
        <v>67194.222222222001</v>
      </c>
      <c r="I407" s="15">
        <v>77124.5</v>
      </c>
      <c r="J407" s="11">
        <f>ROUND(ExecutiveBranchEmployeesByOccupationalSeries[[#This Row],[Female
Average Salary]]/ExecutiveBranchEmployeesByOccupationalSeries[[#This Row],[Male
Average Salary]],3)</f>
        <v>1.1479999999999999</v>
      </c>
      <c r="K407" s="16">
        <f>ROUND(ExecutiveBranchEmployeesByOccupationalSeries[[#This Row],[% 
of Total Pop]]*ExecutiveBranchEmployeesByOccupationalSeries[[#This Row],[Female/ Male Salary %]],7)</f>
        <v>1.015E-4</v>
      </c>
    </row>
    <row r="408" spans="1:11" ht="15.6" x14ac:dyDescent="0.3">
      <c r="A408" s="6" t="s">
        <v>410</v>
      </c>
      <c r="B408" s="9">
        <f>ExecutiveBranchEmployeesByOccupationalSeries[[#This Row],[Male Employees]]+ExecutiveBranchEmployeesByOccupationalSeries[[#This Row],[Female Employees]]</f>
        <v>179</v>
      </c>
      <c r="C408" s="13">
        <f>ExecutiveBranchEmployeesByOccupationalSeries[[#This Row],[Total Empl]]/$B$475</f>
        <v>9.1471204456027391E-5</v>
      </c>
      <c r="D408" s="9">
        <v>164</v>
      </c>
      <c r="E408" s="9">
        <v>15</v>
      </c>
      <c r="F408" s="11">
        <f>ExecutiveBranchEmployeesByOccupationalSeries[[#This Row],[Female Employees]]/ExecutiveBranchEmployeesByOccupationalSeries[[#This Row],[Total Empl]]</f>
        <v>8.3798882681564241E-2</v>
      </c>
      <c r="G408" s="15">
        <f>((ExecutiveBranchEmployeesByOccupationalSeries[[#This Row],[Male Employees]]*ExecutiveBranchEmployeesByOccupationalSeries[[#This Row],[Male
Average Salary]])+(E408*ExecutiveBranchEmployeesByOccupationalSeries[[#This Row],[Female
Average Salary]]))/ExecutiveBranchEmployeesByOccupationalSeries[[#This Row],[Total Empl]]</f>
        <v>54886.329608938475</v>
      </c>
      <c r="H408" s="15">
        <v>54930.481707316998</v>
      </c>
      <c r="I408" s="15">
        <v>54403.6</v>
      </c>
      <c r="J408" s="11">
        <f>ROUND(ExecutiveBranchEmployeesByOccupationalSeries[[#This Row],[Female
Average Salary]]/ExecutiveBranchEmployeesByOccupationalSeries[[#This Row],[Male
Average Salary]],3)</f>
        <v>0.99</v>
      </c>
      <c r="K408" s="16">
        <f>ROUND(ExecutiveBranchEmployeesByOccupationalSeries[[#This Row],[% 
of Total Pop]]*ExecutiveBranchEmployeesByOccupationalSeries[[#This Row],[Female/ Male Salary %]],7)</f>
        <v>9.0600000000000007E-5</v>
      </c>
    </row>
    <row r="409" spans="1:11" ht="15.6" x14ac:dyDescent="0.3">
      <c r="A409" s="6" t="s">
        <v>411</v>
      </c>
      <c r="B409" s="9">
        <f>ExecutiveBranchEmployeesByOccupationalSeries[[#This Row],[Male Employees]]+ExecutiveBranchEmployeesByOccupationalSeries[[#This Row],[Female Employees]]</f>
        <v>1061</v>
      </c>
      <c r="C409" s="13">
        <f>ExecutiveBranchEmployeesByOccupationalSeries[[#This Row],[Total Empl]]/$B$475</f>
        <v>5.4218406663600587E-4</v>
      </c>
      <c r="D409" s="9">
        <v>1027</v>
      </c>
      <c r="E409" s="9">
        <v>34</v>
      </c>
      <c r="F409" s="11">
        <f>ExecutiveBranchEmployeesByOccupationalSeries[[#This Row],[Female Employees]]/ExecutiveBranchEmployeesByOccupationalSeries[[#This Row],[Total Empl]]</f>
        <v>3.2045240339302547E-2</v>
      </c>
      <c r="G409" s="15">
        <f>((ExecutiveBranchEmployeesByOccupationalSeries[[#This Row],[Male Employees]]*ExecutiveBranchEmployeesByOccupationalSeries[[#This Row],[Male
Average Salary]])+(E409*ExecutiveBranchEmployeesByOccupationalSeries[[#This Row],[Female
Average Salary]]))/ExecutiveBranchEmployeesByOccupationalSeries[[#This Row],[Total Empl]]</f>
        <v>60833.27521206384</v>
      </c>
      <c r="H409" s="15">
        <v>60850.939629990004</v>
      </c>
      <c r="I409" s="15">
        <v>60299.705882353002</v>
      </c>
      <c r="J409" s="11">
        <f>ROUND(ExecutiveBranchEmployeesByOccupationalSeries[[#This Row],[Female
Average Salary]]/ExecutiveBranchEmployeesByOccupationalSeries[[#This Row],[Male
Average Salary]],3)</f>
        <v>0.99099999999999999</v>
      </c>
      <c r="K409" s="16">
        <f>ROUND(ExecutiveBranchEmployeesByOccupationalSeries[[#This Row],[% 
of Total Pop]]*ExecutiveBranchEmployeesByOccupationalSeries[[#This Row],[Female/ Male Salary %]],7)</f>
        <v>5.373E-4</v>
      </c>
    </row>
    <row r="410" spans="1:11" ht="15.6" x14ac:dyDescent="0.3">
      <c r="A410" s="6" t="s">
        <v>412</v>
      </c>
      <c r="B410" s="9">
        <f>ExecutiveBranchEmployeesByOccupationalSeries[[#This Row],[Male Employees]]+ExecutiveBranchEmployeesByOccupationalSeries[[#This Row],[Female Employees]]</f>
        <v>571</v>
      </c>
      <c r="C410" s="13">
        <f>ExecutiveBranchEmployeesByOccupationalSeries[[#This Row],[Total Empl]]/$B$475</f>
        <v>2.917880320915734E-4</v>
      </c>
      <c r="D410" s="9">
        <v>442</v>
      </c>
      <c r="E410" s="9">
        <v>129</v>
      </c>
      <c r="F410" s="11">
        <f>ExecutiveBranchEmployeesByOccupationalSeries[[#This Row],[Female Employees]]/ExecutiveBranchEmployeesByOccupationalSeries[[#This Row],[Total Empl]]</f>
        <v>0.22591943957968477</v>
      </c>
      <c r="G410" s="15">
        <f>((ExecutiveBranchEmployeesByOccupationalSeries[[#This Row],[Male Employees]]*ExecutiveBranchEmployeesByOccupationalSeries[[#This Row],[Male
Average Salary]])+(E410*ExecutiveBranchEmployeesByOccupationalSeries[[#This Row],[Female
Average Salary]]))/ExecutiveBranchEmployeesByOccupationalSeries[[#This Row],[Total Empl]]</f>
        <v>57783.913309982316</v>
      </c>
      <c r="H410" s="15">
        <v>60563.954751131001</v>
      </c>
      <c r="I410" s="15">
        <v>48258.5</v>
      </c>
      <c r="J410" s="11">
        <f>ROUND(ExecutiveBranchEmployeesByOccupationalSeries[[#This Row],[Female
Average Salary]]/ExecutiveBranchEmployeesByOccupationalSeries[[#This Row],[Male
Average Salary]],3)</f>
        <v>0.79700000000000004</v>
      </c>
      <c r="K410" s="16">
        <f>ROUND(ExecutiveBranchEmployeesByOccupationalSeries[[#This Row],[% 
of Total Pop]]*ExecutiveBranchEmployeesByOccupationalSeries[[#This Row],[Female/ Male Salary %]],7)</f>
        <v>2.3259999999999999E-4</v>
      </c>
    </row>
    <row r="411" spans="1:11" ht="15.6" x14ac:dyDescent="0.3">
      <c r="A411" s="6" t="s">
        <v>413</v>
      </c>
      <c r="B411" s="9">
        <f>ExecutiveBranchEmployeesByOccupationalSeries[[#This Row],[Male Employees]]+ExecutiveBranchEmployeesByOccupationalSeries[[#This Row],[Female Employees]]</f>
        <v>4221</v>
      </c>
      <c r="C411" s="13">
        <f>ExecutiveBranchEmployeesByOccupationalSeries[[#This Row],[Total Empl]]/$B$475</f>
        <v>2.1569829832898974E-3</v>
      </c>
      <c r="D411" s="9">
        <v>3858</v>
      </c>
      <c r="E411" s="9">
        <v>363</v>
      </c>
      <c r="F411" s="11">
        <f>ExecutiveBranchEmployeesByOccupationalSeries[[#This Row],[Female Employees]]/ExecutiveBranchEmployeesByOccupationalSeries[[#This Row],[Total Empl]]</f>
        <v>8.5998578535891962E-2</v>
      </c>
      <c r="G411" s="15">
        <f>((ExecutiveBranchEmployeesByOccupationalSeries[[#This Row],[Male Employees]]*ExecutiveBranchEmployeesByOccupationalSeries[[#This Row],[Male
Average Salary]])+(E411*ExecutiveBranchEmployeesByOccupationalSeries[[#This Row],[Female
Average Salary]]))/ExecutiveBranchEmployeesByOccupationalSeries[[#This Row],[Total Empl]]</f>
        <v>55374.03247705198</v>
      </c>
      <c r="H411" s="15">
        <v>55514.598237429003</v>
      </c>
      <c r="I411" s="15">
        <v>53880.085635358999</v>
      </c>
      <c r="J411" s="11">
        <f>ROUND(ExecutiveBranchEmployeesByOccupationalSeries[[#This Row],[Female
Average Salary]]/ExecutiveBranchEmployeesByOccupationalSeries[[#This Row],[Male
Average Salary]],3)</f>
        <v>0.97099999999999997</v>
      </c>
      <c r="K411" s="16">
        <f>ROUND(ExecutiveBranchEmployeesByOccupationalSeries[[#This Row],[% 
of Total Pop]]*ExecutiveBranchEmployeesByOccupationalSeries[[#This Row],[Female/ Male Salary %]],7)</f>
        <v>2.0944000000000002E-3</v>
      </c>
    </row>
    <row r="412" spans="1:11" ht="15.6" x14ac:dyDescent="0.3">
      <c r="A412" s="6" t="s">
        <v>414</v>
      </c>
      <c r="B412" s="9">
        <f>ExecutiveBranchEmployeesByOccupationalSeries[[#This Row],[Male Employees]]+ExecutiveBranchEmployeesByOccupationalSeries[[#This Row],[Female Employees]]</f>
        <v>103</v>
      </c>
      <c r="C412" s="13">
        <f>ExecutiveBranchEmployeesByOccupationalSeries[[#This Row],[Total Empl]]/$B$475</f>
        <v>5.263426848587051E-5</v>
      </c>
      <c r="D412" s="9">
        <v>88</v>
      </c>
      <c r="E412" s="9">
        <v>15</v>
      </c>
      <c r="F412" s="11">
        <f>ExecutiveBranchEmployeesByOccupationalSeries[[#This Row],[Female Employees]]/ExecutiveBranchEmployeesByOccupationalSeries[[#This Row],[Total Empl]]</f>
        <v>0.14563106796116504</v>
      </c>
      <c r="G412" s="15">
        <f>((ExecutiveBranchEmployeesByOccupationalSeries[[#This Row],[Male Employees]]*ExecutiveBranchEmployeesByOccupationalSeries[[#This Row],[Male
Average Salary]])+(E412*ExecutiveBranchEmployeesByOccupationalSeries[[#This Row],[Female
Average Salary]]))/ExecutiveBranchEmployeesByOccupationalSeries[[#This Row],[Total Empl]]</f>
        <v>49125.388349514593</v>
      </c>
      <c r="H412" s="15">
        <v>49110.090909090999</v>
      </c>
      <c r="I412" s="15">
        <v>49215.133333332997</v>
      </c>
      <c r="J412" s="11">
        <f>ROUND(ExecutiveBranchEmployeesByOccupationalSeries[[#This Row],[Female
Average Salary]]/ExecutiveBranchEmployeesByOccupationalSeries[[#This Row],[Male
Average Salary]],3)</f>
        <v>1.002</v>
      </c>
      <c r="K412" s="16">
        <f>ROUND(ExecutiveBranchEmployeesByOccupationalSeries[[#This Row],[% 
of Total Pop]]*ExecutiveBranchEmployeesByOccupationalSeries[[#This Row],[Female/ Male Salary %]],7)</f>
        <v>5.27E-5</v>
      </c>
    </row>
    <row r="413" spans="1:11" ht="15.6" x14ac:dyDescent="0.3">
      <c r="A413" s="6" t="s">
        <v>415</v>
      </c>
      <c r="B413" s="9">
        <f>ExecutiveBranchEmployeesByOccupationalSeries[[#This Row],[Male Employees]]+ExecutiveBranchEmployeesByOccupationalSeries[[#This Row],[Female Employees]]</f>
        <v>488</v>
      </c>
      <c r="C413" s="13">
        <f>ExecutiveBranchEmployeesByOccupationalSeries[[#This Row],[Total Empl]]/$B$475</f>
        <v>2.4937400991363894E-4</v>
      </c>
      <c r="D413" s="9">
        <v>469</v>
      </c>
      <c r="E413" s="9">
        <v>19</v>
      </c>
      <c r="F413" s="11">
        <f>ExecutiveBranchEmployeesByOccupationalSeries[[#This Row],[Female Employees]]/ExecutiveBranchEmployeesByOccupationalSeries[[#This Row],[Total Empl]]</f>
        <v>3.8934426229508198E-2</v>
      </c>
      <c r="G413" s="15">
        <f>((ExecutiveBranchEmployeesByOccupationalSeries[[#This Row],[Male Employees]]*ExecutiveBranchEmployeesByOccupationalSeries[[#This Row],[Male
Average Salary]])+(E413*ExecutiveBranchEmployeesByOccupationalSeries[[#This Row],[Female
Average Salary]]))/ExecutiveBranchEmployeesByOccupationalSeries[[#This Row],[Total Empl]]</f>
        <v>53749.60245901686</v>
      </c>
      <c r="H413" s="15">
        <v>53550.690831557004</v>
      </c>
      <c r="I413" s="15">
        <v>58659.578947367998</v>
      </c>
      <c r="J413" s="11">
        <f>ROUND(ExecutiveBranchEmployeesByOccupationalSeries[[#This Row],[Female
Average Salary]]/ExecutiveBranchEmployeesByOccupationalSeries[[#This Row],[Male
Average Salary]],3)</f>
        <v>1.095</v>
      </c>
      <c r="K413" s="16">
        <f>ROUND(ExecutiveBranchEmployeesByOccupationalSeries[[#This Row],[% 
of Total Pop]]*ExecutiveBranchEmployeesByOccupationalSeries[[#This Row],[Female/ Male Salary %]],7)</f>
        <v>2.7310000000000002E-4</v>
      </c>
    </row>
    <row r="414" spans="1:11" ht="15.6" x14ac:dyDescent="0.3">
      <c r="A414" s="6" t="s">
        <v>416</v>
      </c>
      <c r="B414" s="9">
        <f>ExecutiveBranchEmployeesByOccupationalSeries[[#This Row],[Male Employees]]+ExecutiveBranchEmployeesByOccupationalSeries[[#This Row],[Female Employees]]</f>
        <v>2228</v>
      </c>
      <c r="C414" s="13">
        <f>ExecutiveBranchEmployeesByOccupationalSeries[[#This Row],[Total Empl]]/$B$475</f>
        <v>1.1385354387040728E-3</v>
      </c>
      <c r="D414" s="9">
        <v>2212</v>
      </c>
      <c r="E414" s="9">
        <v>16</v>
      </c>
      <c r="F414" s="11">
        <f>ExecutiveBranchEmployeesByOccupationalSeries[[#This Row],[Female Employees]]/ExecutiveBranchEmployeesByOccupationalSeries[[#This Row],[Total Empl]]</f>
        <v>7.1813285457809697E-3</v>
      </c>
      <c r="G414" s="15">
        <f>((ExecutiveBranchEmployeesByOccupationalSeries[[#This Row],[Male Employees]]*ExecutiveBranchEmployeesByOccupationalSeries[[#This Row],[Male
Average Salary]])+(E414*ExecutiveBranchEmployeesByOccupationalSeries[[#This Row],[Female
Average Salary]]))/ExecutiveBranchEmployeesByOccupationalSeries[[#This Row],[Total Empl]]</f>
        <v>65559.841113106348</v>
      </c>
      <c r="H414" s="15">
        <v>65594.154611211998</v>
      </c>
      <c r="I414" s="15">
        <v>60816</v>
      </c>
      <c r="J414" s="11">
        <f>ROUND(ExecutiveBranchEmployeesByOccupationalSeries[[#This Row],[Female
Average Salary]]/ExecutiveBranchEmployeesByOccupationalSeries[[#This Row],[Male
Average Salary]],3)</f>
        <v>0.92700000000000005</v>
      </c>
      <c r="K414" s="16">
        <f>ROUND(ExecutiveBranchEmployeesByOccupationalSeries[[#This Row],[% 
of Total Pop]]*ExecutiveBranchEmployeesByOccupationalSeries[[#This Row],[Female/ Male Salary %]],7)</f>
        <v>1.0554E-3</v>
      </c>
    </row>
    <row r="415" spans="1:11" ht="15.6" x14ac:dyDescent="0.3">
      <c r="A415" s="6" t="s">
        <v>417</v>
      </c>
      <c r="B415" s="9">
        <f>ExecutiveBranchEmployeesByOccupationalSeries[[#This Row],[Male Employees]]+ExecutiveBranchEmployeesByOccupationalSeries[[#This Row],[Female Employees]]</f>
        <v>595</v>
      </c>
      <c r="C415" s="13">
        <f>ExecutiveBranchEmployeesByOccupationalSeries[[#This Row],[Total Empl]]/$B$475</f>
        <v>3.0405232766109663E-4</v>
      </c>
      <c r="D415" s="9">
        <v>579</v>
      </c>
      <c r="E415" s="9">
        <v>16</v>
      </c>
      <c r="F415" s="11">
        <f>ExecutiveBranchEmployeesByOccupationalSeries[[#This Row],[Female Employees]]/ExecutiveBranchEmployeesByOccupationalSeries[[#This Row],[Total Empl]]</f>
        <v>2.689075630252101E-2</v>
      </c>
      <c r="G415" s="15">
        <f>((ExecutiveBranchEmployeesByOccupationalSeries[[#This Row],[Male Employees]]*ExecutiveBranchEmployeesByOccupationalSeries[[#This Row],[Male
Average Salary]])+(E415*ExecutiveBranchEmployeesByOccupationalSeries[[#This Row],[Female
Average Salary]]))/ExecutiveBranchEmployeesByOccupationalSeries[[#This Row],[Total Empl]]</f>
        <v>72450.878991597041</v>
      </c>
      <c r="H415" s="15">
        <v>72529.813471503003</v>
      </c>
      <c r="I415" s="15">
        <v>69594.4375</v>
      </c>
      <c r="J415" s="11">
        <f>ROUND(ExecutiveBranchEmployeesByOccupationalSeries[[#This Row],[Female
Average Salary]]/ExecutiveBranchEmployeesByOccupationalSeries[[#This Row],[Male
Average Salary]],3)</f>
        <v>0.96</v>
      </c>
      <c r="K415" s="16">
        <f>ROUND(ExecutiveBranchEmployeesByOccupationalSeries[[#This Row],[% 
of Total Pop]]*ExecutiveBranchEmployeesByOccupationalSeries[[#This Row],[Female/ Male Salary %]],7)</f>
        <v>2.9189999999999999E-4</v>
      </c>
    </row>
    <row r="416" spans="1:11" ht="15.6" x14ac:dyDescent="0.3">
      <c r="A416" s="6" t="s">
        <v>418</v>
      </c>
      <c r="B416" s="9">
        <f>ExecutiveBranchEmployeesByOccupationalSeries[[#This Row],[Male Employees]]+ExecutiveBranchEmployeesByOccupationalSeries[[#This Row],[Female Employees]]</f>
        <v>119</v>
      </c>
      <c r="C416" s="13">
        <f>ExecutiveBranchEmployeesByOccupationalSeries[[#This Row],[Total Empl]]/$B$475</f>
        <v>6.081046553221933E-5</v>
      </c>
      <c r="D416" s="9">
        <v>112</v>
      </c>
      <c r="E416" s="9">
        <v>7</v>
      </c>
      <c r="F416" s="11">
        <f>ExecutiveBranchEmployeesByOccupationalSeries[[#This Row],[Female Employees]]/ExecutiveBranchEmployeesByOccupationalSeries[[#This Row],[Total Empl]]</f>
        <v>5.8823529411764705E-2</v>
      </c>
      <c r="G416" s="15">
        <f>((ExecutiveBranchEmployeesByOccupationalSeries[[#This Row],[Male Employees]]*ExecutiveBranchEmployeesByOccupationalSeries[[#This Row],[Male
Average Salary]])+(E416*ExecutiveBranchEmployeesByOccupationalSeries[[#This Row],[Female
Average Salary]]))/ExecutiveBranchEmployeesByOccupationalSeries[[#This Row],[Total Empl]]</f>
        <v>93786.941176470296</v>
      </c>
      <c r="H416" s="15">
        <v>93609.214285713999</v>
      </c>
      <c r="I416" s="15">
        <v>96630.571428570998</v>
      </c>
      <c r="J416" s="11">
        <f>ROUND(ExecutiveBranchEmployeesByOccupationalSeries[[#This Row],[Female
Average Salary]]/ExecutiveBranchEmployeesByOccupationalSeries[[#This Row],[Male
Average Salary]],3)</f>
        <v>1.032</v>
      </c>
      <c r="K416" s="16">
        <f>ROUND(ExecutiveBranchEmployeesByOccupationalSeries[[#This Row],[% 
of Total Pop]]*ExecutiveBranchEmployeesByOccupationalSeries[[#This Row],[Female/ Male Salary %]],7)</f>
        <v>6.2799999999999995E-5</v>
      </c>
    </row>
    <row r="417" spans="1:11" ht="15.6" x14ac:dyDescent="0.3">
      <c r="A417" s="6" t="s">
        <v>419</v>
      </c>
      <c r="B417" s="9">
        <f>ExecutiveBranchEmployeesByOccupationalSeries[[#This Row],[Male Employees]]+ExecutiveBranchEmployeesByOccupationalSeries[[#This Row],[Female Employees]]</f>
        <v>107</v>
      </c>
      <c r="C417" s="13">
        <f>ExecutiveBranchEmployeesByOccupationalSeries[[#This Row],[Total Empl]]/$B$475</f>
        <v>5.4678317747457713E-5</v>
      </c>
      <c r="D417" s="9">
        <v>105</v>
      </c>
      <c r="E417" s="9">
        <v>2</v>
      </c>
      <c r="F417" s="11">
        <f>ExecutiveBranchEmployeesByOccupationalSeries[[#This Row],[Female Employees]]/ExecutiveBranchEmployeesByOccupationalSeries[[#This Row],[Total Empl]]</f>
        <v>1.8691588785046728E-2</v>
      </c>
      <c r="G417" s="15">
        <f>((ExecutiveBranchEmployeesByOccupationalSeries[[#This Row],[Male Employees]]*ExecutiveBranchEmployeesByOccupationalSeries[[#This Row],[Male
Average Salary]])+(E417*ExecutiveBranchEmployeesByOccupationalSeries[[#This Row],[Female
Average Salary]]))/ExecutiveBranchEmployeesByOccupationalSeries[[#This Row],[Total Empl]]</f>
        <v>86313.000000000335</v>
      </c>
      <c r="H417" s="15">
        <v>86640.066666667</v>
      </c>
      <c r="I417" s="15">
        <v>69142</v>
      </c>
      <c r="J417" s="11">
        <f>ROUND(ExecutiveBranchEmployeesByOccupationalSeries[[#This Row],[Female
Average Salary]]/ExecutiveBranchEmployeesByOccupationalSeries[[#This Row],[Male
Average Salary]],3)</f>
        <v>0.79800000000000004</v>
      </c>
      <c r="K417" s="16">
        <f>ROUND(ExecutiveBranchEmployeesByOccupationalSeries[[#This Row],[% 
of Total Pop]]*ExecutiveBranchEmployeesByOccupationalSeries[[#This Row],[Female/ Male Salary %]],7)</f>
        <v>4.3600000000000003E-5</v>
      </c>
    </row>
    <row r="418" spans="1:11" ht="15.6" x14ac:dyDescent="0.3">
      <c r="A418" s="6" t="s">
        <v>420</v>
      </c>
      <c r="B418" s="9">
        <f>ExecutiveBranchEmployeesByOccupationalSeries[[#This Row],[Male Employees]]+ExecutiveBranchEmployeesByOccupationalSeries[[#This Row],[Female Employees]]</f>
        <v>203</v>
      </c>
      <c r="C418" s="13">
        <f>ExecutiveBranchEmployeesByOccupationalSeries[[#This Row],[Total Empl]]/$B$475</f>
        <v>1.0373550002555061E-4</v>
      </c>
      <c r="D418" s="9">
        <v>197</v>
      </c>
      <c r="E418" s="9">
        <v>6</v>
      </c>
      <c r="F418" s="11">
        <f>ExecutiveBranchEmployeesByOccupationalSeries[[#This Row],[Female Employees]]/ExecutiveBranchEmployeesByOccupationalSeries[[#This Row],[Total Empl]]</f>
        <v>2.9556650246305417E-2</v>
      </c>
      <c r="G418" s="15">
        <f>((ExecutiveBranchEmployeesByOccupationalSeries[[#This Row],[Male Employees]]*ExecutiveBranchEmployeesByOccupationalSeries[[#This Row],[Male
Average Salary]])+(E418*ExecutiveBranchEmployeesByOccupationalSeries[[#This Row],[Female
Average Salary]]))/ExecutiveBranchEmployeesByOccupationalSeries[[#This Row],[Total Empl]]</f>
        <v>70618.546798029245</v>
      </c>
      <c r="H418" s="15">
        <v>70662.781725887995</v>
      </c>
      <c r="I418" s="15">
        <v>69166.166666667006</v>
      </c>
      <c r="J418" s="11">
        <f>ROUND(ExecutiveBranchEmployeesByOccupationalSeries[[#This Row],[Female
Average Salary]]/ExecutiveBranchEmployeesByOccupationalSeries[[#This Row],[Male
Average Salary]],3)</f>
        <v>0.97899999999999998</v>
      </c>
      <c r="K418" s="16">
        <f>ROUND(ExecutiveBranchEmployeesByOccupationalSeries[[#This Row],[% 
of Total Pop]]*ExecutiveBranchEmployeesByOccupationalSeries[[#This Row],[Female/ Male Salary %]],7)</f>
        <v>1.016E-4</v>
      </c>
    </row>
    <row r="419" spans="1:11" ht="15.6" x14ac:dyDescent="0.3">
      <c r="A419" s="6" t="s">
        <v>421</v>
      </c>
      <c r="B419" s="9">
        <f>ExecutiveBranchEmployeesByOccupationalSeries[[#This Row],[Male Employees]]+ExecutiveBranchEmployeesByOccupationalSeries[[#This Row],[Female Employees]]</f>
        <v>105</v>
      </c>
      <c r="C419" s="13">
        <f>ExecutiveBranchEmployeesByOccupationalSeries[[#This Row],[Total Empl]]/$B$475</f>
        <v>5.3656293116664108E-5</v>
      </c>
      <c r="D419" s="9">
        <v>99</v>
      </c>
      <c r="E419" s="9">
        <v>6</v>
      </c>
      <c r="F419" s="11">
        <f>ExecutiveBranchEmployeesByOccupationalSeries[[#This Row],[Female Employees]]/ExecutiveBranchEmployeesByOccupationalSeries[[#This Row],[Total Empl]]</f>
        <v>5.7142857142857141E-2</v>
      </c>
      <c r="G419" s="15">
        <f>((ExecutiveBranchEmployeesByOccupationalSeries[[#This Row],[Male Employees]]*ExecutiveBranchEmployeesByOccupationalSeries[[#This Row],[Male
Average Salary]])+(E419*ExecutiveBranchEmployeesByOccupationalSeries[[#This Row],[Female
Average Salary]]))/ExecutiveBranchEmployeesByOccupationalSeries[[#This Row],[Total Empl]]</f>
        <v>59945.342857142627</v>
      </c>
      <c r="H419" s="15">
        <v>59759.424242424</v>
      </c>
      <c r="I419" s="15">
        <v>63013</v>
      </c>
      <c r="J419" s="11">
        <f>ROUND(ExecutiveBranchEmployeesByOccupationalSeries[[#This Row],[Female
Average Salary]]/ExecutiveBranchEmployeesByOccupationalSeries[[#This Row],[Male
Average Salary]],3)</f>
        <v>1.054</v>
      </c>
      <c r="K419" s="16">
        <f>ROUND(ExecutiveBranchEmployeesByOccupationalSeries[[#This Row],[% 
of Total Pop]]*ExecutiveBranchEmployeesByOccupationalSeries[[#This Row],[Female/ Male Salary %]],7)</f>
        <v>5.66E-5</v>
      </c>
    </row>
    <row r="420" spans="1:11" ht="15.6" x14ac:dyDescent="0.3">
      <c r="A420" s="6" t="s">
        <v>422</v>
      </c>
      <c r="B420" s="9">
        <f>ExecutiveBranchEmployeesByOccupationalSeries[[#This Row],[Male Employees]]+ExecutiveBranchEmployeesByOccupationalSeries[[#This Row],[Female Employees]]</f>
        <v>6054</v>
      </c>
      <c r="C420" s="13">
        <f>ExecutiveBranchEmployeesByOccupationalSeries[[#This Row],[Total Empl]]/$B$475</f>
        <v>3.0936685574122335E-3</v>
      </c>
      <c r="D420" s="9">
        <v>5792</v>
      </c>
      <c r="E420" s="9">
        <v>262</v>
      </c>
      <c r="F420" s="11">
        <f>ExecutiveBranchEmployeesByOccupationalSeries[[#This Row],[Female Employees]]/ExecutiveBranchEmployeesByOccupationalSeries[[#This Row],[Total Empl]]</f>
        <v>4.327717211760819E-2</v>
      </c>
      <c r="G420" s="15">
        <f>((ExecutiveBranchEmployeesByOccupationalSeries[[#This Row],[Male Employees]]*ExecutiveBranchEmployeesByOccupationalSeries[[#This Row],[Male
Average Salary]])+(E420*ExecutiveBranchEmployeesByOccupationalSeries[[#This Row],[Female
Average Salary]]))/ExecutiveBranchEmployeesByOccupationalSeries[[#This Row],[Total Empl]]</f>
        <v>67100.200528576388</v>
      </c>
      <c r="H420" s="15">
        <v>67230.013639502999</v>
      </c>
      <c r="I420" s="15">
        <v>64230.438931297998</v>
      </c>
      <c r="J420" s="11">
        <f>ROUND(ExecutiveBranchEmployeesByOccupationalSeries[[#This Row],[Female
Average Salary]]/ExecutiveBranchEmployeesByOccupationalSeries[[#This Row],[Male
Average Salary]],3)</f>
        <v>0.95499999999999996</v>
      </c>
      <c r="K420" s="16">
        <f>ROUND(ExecutiveBranchEmployeesByOccupationalSeries[[#This Row],[% 
of Total Pop]]*ExecutiveBranchEmployeesByOccupationalSeries[[#This Row],[Female/ Male Salary %]],7)</f>
        <v>2.9545000000000001E-3</v>
      </c>
    </row>
    <row r="421" spans="1:11" ht="15.6" x14ac:dyDescent="0.3">
      <c r="A421" s="6" t="s">
        <v>423</v>
      </c>
      <c r="B421" s="9">
        <f>ExecutiveBranchEmployeesByOccupationalSeries[[#This Row],[Male Employees]]+ExecutiveBranchEmployeesByOccupationalSeries[[#This Row],[Female Employees]]</f>
        <v>4747</v>
      </c>
      <c r="C421" s="13">
        <f>ExecutiveBranchEmployeesByOccupationalSeries[[#This Row],[Total Empl]]/$B$475</f>
        <v>2.4257754611886144E-3</v>
      </c>
      <c r="D421" s="9">
        <v>4576</v>
      </c>
      <c r="E421" s="9">
        <v>171</v>
      </c>
      <c r="F421" s="11">
        <f>ExecutiveBranchEmployeesByOccupationalSeries[[#This Row],[Female Employees]]/ExecutiveBranchEmployeesByOccupationalSeries[[#This Row],[Total Empl]]</f>
        <v>3.6022751211291344E-2</v>
      </c>
      <c r="G421" s="15">
        <f>((ExecutiveBranchEmployeesByOccupationalSeries[[#This Row],[Male Employees]]*ExecutiveBranchEmployeesByOccupationalSeries[[#This Row],[Male
Average Salary]])+(E421*ExecutiveBranchEmployeesByOccupationalSeries[[#This Row],[Female
Average Salary]]))/ExecutiveBranchEmployeesByOccupationalSeries[[#This Row],[Total Empl]]</f>
        <v>65577.597851274069</v>
      </c>
      <c r="H421" s="15">
        <v>65703.635926572999</v>
      </c>
      <c r="I421" s="15">
        <v>62204.789473684003</v>
      </c>
      <c r="J421" s="11">
        <f>ROUND(ExecutiveBranchEmployeesByOccupationalSeries[[#This Row],[Female
Average Salary]]/ExecutiveBranchEmployeesByOccupationalSeries[[#This Row],[Male
Average Salary]],3)</f>
        <v>0.94699999999999995</v>
      </c>
      <c r="K421" s="16">
        <f>ROUND(ExecutiveBranchEmployeesByOccupationalSeries[[#This Row],[% 
of Total Pop]]*ExecutiveBranchEmployeesByOccupationalSeries[[#This Row],[Female/ Male Salary %]],7)</f>
        <v>2.2972000000000001E-3</v>
      </c>
    </row>
    <row r="422" spans="1:11" ht="15.6" x14ac:dyDescent="0.3">
      <c r="A422" s="6" t="s">
        <v>424</v>
      </c>
      <c r="B422" s="9">
        <f>ExecutiveBranchEmployeesByOccupationalSeries[[#This Row],[Male Employees]]+ExecutiveBranchEmployeesByOccupationalSeries[[#This Row],[Female Employees]]</f>
        <v>140</v>
      </c>
      <c r="C422" s="13">
        <f>ExecutiveBranchEmployeesByOccupationalSeries[[#This Row],[Total Empl]]/$B$475</f>
        <v>7.1541724155552145E-5</v>
      </c>
      <c r="D422" s="9">
        <v>136</v>
      </c>
      <c r="E422" s="9">
        <v>4</v>
      </c>
      <c r="F422" s="11">
        <f>ExecutiveBranchEmployeesByOccupationalSeries[[#This Row],[Female Employees]]/ExecutiveBranchEmployeesByOccupationalSeries[[#This Row],[Total Empl]]</f>
        <v>2.8571428571428571E-2</v>
      </c>
      <c r="G422" s="15">
        <f>((ExecutiveBranchEmployeesByOccupationalSeries[[#This Row],[Male Employees]]*ExecutiveBranchEmployeesByOccupationalSeries[[#This Row],[Male
Average Salary]])+(E422*ExecutiveBranchEmployeesByOccupationalSeries[[#This Row],[Female
Average Salary]]))/ExecutiveBranchEmployeesByOccupationalSeries[[#This Row],[Total Empl]]</f>
        <v>45563.821428571486</v>
      </c>
      <c r="H422" s="15">
        <v>45629.955882353002</v>
      </c>
      <c r="I422" s="15">
        <v>43315.25</v>
      </c>
      <c r="J422" s="11">
        <f>ROUND(ExecutiveBranchEmployeesByOccupationalSeries[[#This Row],[Female
Average Salary]]/ExecutiveBranchEmployeesByOccupationalSeries[[#This Row],[Male
Average Salary]],3)</f>
        <v>0.94899999999999995</v>
      </c>
      <c r="K422" s="16">
        <f>ROUND(ExecutiveBranchEmployeesByOccupationalSeries[[#This Row],[% 
of Total Pop]]*ExecutiveBranchEmployeesByOccupationalSeries[[#This Row],[Female/ Male Salary %]],7)</f>
        <v>6.7899999999999997E-5</v>
      </c>
    </row>
    <row r="423" spans="1:11" ht="15.6" x14ac:dyDescent="0.3">
      <c r="A423" s="6" t="s">
        <v>425</v>
      </c>
      <c r="B423" s="9">
        <f>ExecutiveBranchEmployeesByOccupationalSeries[[#This Row],[Male Employees]]+ExecutiveBranchEmployeesByOccupationalSeries[[#This Row],[Female Employees]]</f>
        <v>1151</v>
      </c>
      <c r="C423" s="13">
        <f>ExecutiveBranchEmployeesByOccupationalSeries[[#This Row],[Total Empl]]/$B$475</f>
        <v>5.8817517502171806E-4</v>
      </c>
      <c r="D423" s="9">
        <v>1138</v>
      </c>
      <c r="E423" s="9">
        <v>13</v>
      </c>
      <c r="F423" s="11">
        <f>ExecutiveBranchEmployeesByOccupationalSeries[[#This Row],[Female Employees]]/ExecutiveBranchEmployeesByOccupationalSeries[[#This Row],[Total Empl]]</f>
        <v>1.1294526498696786E-2</v>
      </c>
      <c r="G423" s="15">
        <f>((ExecutiveBranchEmployeesByOccupationalSeries[[#This Row],[Male Employees]]*ExecutiveBranchEmployeesByOccupationalSeries[[#This Row],[Male
Average Salary]])+(E423*ExecutiveBranchEmployeesByOccupationalSeries[[#This Row],[Female
Average Salary]]))/ExecutiveBranchEmployeesByOccupationalSeries[[#This Row],[Total Empl]]</f>
        <v>66825.912250217196</v>
      </c>
      <c r="H423" s="15">
        <v>66825.039543057996</v>
      </c>
      <c r="I423" s="15">
        <v>66902.307692307993</v>
      </c>
      <c r="J423" s="11">
        <f>ROUND(ExecutiveBranchEmployeesByOccupationalSeries[[#This Row],[Female
Average Salary]]/ExecutiveBranchEmployeesByOccupationalSeries[[#This Row],[Male
Average Salary]],3)</f>
        <v>1.0009999999999999</v>
      </c>
      <c r="K423" s="16">
        <f>ROUND(ExecutiveBranchEmployeesByOccupationalSeries[[#This Row],[% 
of Total Pop]]*ExecutiveBranchEmployeesByOccupationalSeries[[#This Row],[Female/ Male Salary %]],7)</f>
        <v>5.888E-4</v>
      </c>
    </row>
    <row r="424" spans="1:11" ht="15.6" x14ac:dyDescent="0.3">
      <c r="A424" s="6" t="s">
        <v>426</v>
      </c>
      <c r="B424" s="9">
        <f>ExecutiveBranchEmployeesByOccupationalSeries[[#This Row],[Male Employees]]+ExecutiveBranchEmployeesByOccupationalSeries[[#This Row],[Female Employees]]</f>
        <v>514</v>
      </c>
      <c r="C424" s="13">
        <f>ExecutiveBranchEmployeesByOccupationalSeries[[#This Row],[Total Empl]]/$B$475</f>
        <v>2.6266033011395577E-4</v>
      </c>
      <c r="D424" s="9">
        <v>419</v>
      </c>
      <c r="E424" s="9">
        <v>95</v>
      </c>
      <c r="F424" s="11">
        <f>ExecutiveBranchEmployeesByOccupationalSeries[[#This Row],[Female Employees]]/ExecutiveBranchEmployeesByOccupationalSeries[[#This Row],[Total Empl]]</f>
        <v>0.18482490272373542</v>
      </c>
      <c r="G424" s="15">
        <f>((ExecutiveBranchEmployeesByOccupationalSeries[[#This Row],[Male Employees]]*ExecutiveBranchEmployeesByOccupationalSeries[[#This Row],[Male
Average Salary]])+(E424*ExecutiveBranchEmployeesByOccupationalSeries[[#This Row],[Female
Average Salary]]))/ExecutiveBranchEmployeesByOccupationalSeries[[#This Row],[Total Empl]]</f>
        <v>58560.891050584003</v>
      </c>
      <c r="H424" s="15">
        <v>59561.145584726</v>
      </c>
      <c r="I424" s="15">
        <v>54149.242105263002</v>
      </c>
      <c r="J424" s="11">
        <f>ROUND(ExecutiveBranchEmployeesByOccupationalSeries[[#This Row],[Female
Average Salary]]/ExecutiveBranchEmployeesByOccupationalSeries[[#This Row],[Male
Average Salary]],3)</f>
        <v>0.90900000000000003</v>
      </c>
      <c r="K424" s="16">
        <f>ROUND(ExecutiveBranchEmployeesByOccupationalSeries[[#This Row],[% 
of Total Pop]]*ExecutiveBranchEmployeesByOccupationalSeries[[#This Row],[Female/ Male Salary %]],7)</f>
        <v>2.388E-4</v>
      </c>
    </row>
    <row r="425" spans="1:11" ht="15.6" x14ac:dyDescent="0.3">
      <c r="A425" s="6" t="s">
        <v>427</v>
      </c>
      <c r="B425" s="9">
        <f>ExecutiveBranchEmployeesByOccupationalSeries[[#This Row],[Male Employees]]+ExecutiveBranchEmployeesByOccupationalSeries[[#This Row],[Female Employees]]</f>
        <v>428</v>
      </c>
      <c r="C425" s="13">
        <f>ExecutiveBranchEmployeesByOccupationalSeries[[#This Row],[Total Empl]]/$B$475</f>
        <v>2.1871327098983085E-4</v>
      </c>
      <c r="D425" s="9">
        <v>343</v>
      </c>
      <c r="E425" s="9">
        <v>85</v>
      </c>
      <c r="F425" s="11">
        <f>ExecutiveBranchEmployeesByOccupationalSeries[[#This Row],[Female Employees]]/ExecutiveBranchEmployeesByOccupationalSeries[[#This Row],[Total Empl]]</f>
        <v>0.19859813084112149</v>
      </c>
      <c r="G425" s="15">
        <f>((ExecutiveBranchEmployeesByOccupationalSeries[[#This Row],[Male Employees]]*ExecutiveBranchEmployeesByOccupationalSeries[[#This Row],[Male
Average Salary]])+(E425*ExecutiveBranchEmployeesByOccupationalSeries[[#This Row],[Female
Average Salary]]))/ExecutiveBranchEmployeesByOccupationalSeries[[#This Row],[Total Empl]]</f>
        <v>57649.317757008903</v>
      </c>
      <c r="H425" s="15">
        <v>57879.626822156999</v>
      </c>
      <c r="I425" s="15">
        <v>56719.952941176001</v>
      </c>
      <c r="J425" s="11">
        <f>ROUND(ExecutiveBranchEmployeesByOccupationalSeries[[#This Row],[Female
Average Salary]]/ExecutiveBranchEmployeesByOccupationalSeries[[#This Row],[Male
Average Salary]],3)</f>
        <v>0.98</v>
      </c>
      <c r="K425" s="16">
        <f>ROUND(ExecutiveBranchEmployeesByOccupationalSeries[[#This Row],[% 
of Total Pop]]*ExecutiveBranchEmployeesByOccupationalSeries[[#This Row],[Female/ Male Salary %]],7)</f>
        <v>2.143E-4</v>
      </c>
    </row>
    <row r="426" spans="1:11" ht="15.6" x14ac:dyDescent="0.3">
      <c r="A426" s="6" t="s">
        <v>428</v>
      </c>
      <c r="B426" s="9">
        <f>ExecutiveBranchEmployeesByOccupationalSeries[[#This Row],[Male Employees]]+ExecutiveBranchEmployeesByOccupationalSeries[[#This Row],[Female Employees]]</f>
        <v>108</v>
      </c>
      <c r="C426" s="13">
        <f>ExecutiveBranchEmployeesByOccupationalSeries[[#This Row],[Total Empl]]/$B$475</f>
        <v>5.5189330062854513E-5</v>
      </c>
      <c r="D426" s="9">
        <v>100</v>
      </c>
      <c r="E426" s="9">
        <v>8</v>
      </c>
      <c r="F426" s="11">
        <f>ExecutiveBranchEmployeesByOccupationalSeries[[#This Row],[Female Employees]]/ExecutiveBranchEmployeesByOccupationalSeries[[#This Row],[Total Empl]]</f>
        <v>7.407407407407407E-2</v>
      </c>
      <c r="G426" s="15">
        <f>((ExecutiveBranchEmployeesByOccupationalSeries[[#This Row],[Male Employees]]*ExecutiveBranchEmployeesByOccupationalSeries[[#This Row],[Male
Average Salary]])+(E426*ExecutiveBranchEmployeesByOccupationalSeries[[#This Row],[Female
Average Salary]]))/ExecutiveBranchEmployeesByOccupationalSeries[[#This Row],[Total Empl]]</f>
        <v>57770.601851851854</v>
      </c>
      <c r="H426" s="15">
        <v>57948.03</v>
      </c>
      <c r="I426" s="15">
        <v>55552.75</v>
      </c>
      <c r="J426" s="11">
        <f>ROUND(ExecutiveBranchEmployeesByOccupationalSeries[[#This Row],[Female
Average Salary]]/ExecutiveBranchEmployeesByOccupationalSeries[[#This Row],[Male
Average Salary]],3)</f>
        <v>0.95899999999999996</v>
      </c>
      <c r="K426" s="16">
        <f>ROUND(ExecutiveBranchEmployeesByOccupationalSeries[[#This Row],[% 
of Total Pop]]*ExecutiveBranchEmployeesByOccupationalSeries[[#This Row],[Female/ Male Salary %]],7)</f>
        <v>5.2899999999999998E-5</v>
      </c>
    </row>
    <row r="427" spans="1:11" ht="15.6" x14ac:dyDescent="0.3">
      <c r="A427" s="6" t="s">
        <v>429</v>
      </c>
      <c r="B427" s="9">
        <f>ExecutiveBranchEmployeesByOccupationalSeries[[#This Row],[Male Employees]]+ExecutiveBranchEmployeesByOccupationalSeries[[#This Row],[Female Employees]]</f>
        <v>140</v>
      </c>
      <c r="C427" s="13">
        <f>ExecutiveBranchEmployeesByOccupationalSeries[[#This Row],[Total Empl]]/$B$475</f>
        <v>7.1541724155552145E-5</v>
      </c>
      <c r="D427" s="9">
        <v>125</v>
      </c>
      <c r="E427" s="9">
        <v>15</v>
      </c>
      <c r="F427" s="11">
        <f>ExecutiveBranchEmployeesByOccupationalSeries[[#This Row],[Female Employees]]/ExecutiveBranchEmployeesByOccupationalSeries[[#This Row],[Total Empl]]</f>
        <v>0.10714285714285714</v>
      </c>
      <c r="G427" s="15">
        <f>((ExecutiveBranchEmployeesByOccupationalSeries[[#This Row],[Male Employees]]*ExecutiveBranchEmployeesByOccupationalSeries[[#This Row],[Male
Average Salary]])+(E427*ExecutiveBranchEmployeesByOccupationalSeries[[#This Row],[Female
Average Salary]]))/ExecutiveBranchEmployeesByOccupationalSeries[[#This Row],[Total Empl]]</f>
        <v>61184.400000000038</v>
      </c>
      <c r="H427" s="15">
        <v>61293.712</v>
      </c>
      <c r="I427" s="15">
        <v>60273.466666667002</v>
      </c>
      <c r="J427" s="11">
        <f>ROUND(ExecutiveBranchEmployeesByOccupationalSeries[[#This Row],[Female
Average Salary]]/ExecutiveBranchEmployeesByOccupationalSeries[[#This Row],[Male
Average Salary]],3)</f>
        <v>0.98299999999999998</v>
      </c>
      <c r="K427" s="16">
        <f>ROUND(ExecutiveBranchEmployeesByOccupationalSeries[[#This Row],[% 
of Total Pop]]*ExecutiveBranchEmployeesByOccupationalSeries[[#This Row],[Female/ Male Salary %]],7)</f>
        <v>7.0300000000000001E-5</v>
      </c>
    </row>
    <row r="428" spans="1:11" ht="15.6" x14ac:dyDescent="0.3">
      <c r="A428" s="6" t="s">
        <v>430</v>
      </c>
      <c r="B428" s="9">
        <f>ExecutiveBranchEmployeesByOccupationalSeries[[#This Row],[Male Employees]]+ExecutiveBranchEmployeesByOccupationalSeries[[#This Row],[Female Employees]]</f>
        <v>486</v>
      </c>
      <c r="C428" s="13">
        <f>ExecutiveBranchEmployeesByOccupationalSeries[[#This Row],[Total Empl]]/$B$475</f>
        <v>2.4835198528284534E-4</v>
      </c>
      <c r="D428" s="9">
        <v>454</v>
      </c>
      <c r="E428" s="9">
        <v>32</v>
      </c>
      <c r="F428" s="11">
        <f>ExecutiveBranchEmployeesByOccupationalSeries[[#This Row],[Female Employees]]/ExecutiveBranchEmployeesByOccupationalSeries[[#This Row],[Total Empl]]</f>
        <v>6.584362139917696E-2</v>
      </c>
      <c r="G428" s="15">
        <f>((ExecutiveBranchEmployeesByOccupationalSeries[[#This Row],[Male Employees]]*ExecutiveBranchEmployeesByOccupationalSeries[[#This Row],[Male
Average Salary]])+(E428*ExecutiveBranchEmployeesByOccupationalSeries[[#This Row],[Female
Average Salary]]))/ExecutiveBranchEmployeesByOccupationalSeries[[#This Row],[Total Empl]]</f>
        <v>58088.833333333765</v>
      </c>
      <c r="H428" s="15">
        <v>58205.660792952003</v>
      </c>
      <c r="I428" s="15">
        <v>56431.34375</v>
      </c>
      <c r="J428" s="11">
        <f>ROUND(ExecutiveBranchEmployeesByOccupationalSeries[[#This Row],[Female
Average Salary]]/ExecutiveBranchEmployeesByOccupationalSeries[[#This Row],[Male
Average Salary]],3)</f>
        <v>0.97</v>
      </c>
      <c r="K428" s="16">
        <f>ROUND(ExecutiveBranchEmployeesByOccupationalSeries[[#This Row],[% 
of Total Pop]]*ExecutiveBranchEmployeesByOccupationalSeries[[#This Row],[Female/ Male Salary %]],7)</f>
        <v>2.409E-4</v>
      </c>
    </row>
    <row r="429" spans="1:11" ht="15.6" x14ac:dyDescent="0.3">
      <c r="A429" s="6" t="s">
        <v>431</v>
      </c>
      <c r="B429" s="9">
        <f>ExecutiveBranchEmployeesByOccupationalSeries[[#This Row],[Male Employees]]+ExecutiveBranchEmployeesByOccupationalSeries[[#This Row],[Female Employees]]</f>
        <v>573</v>
      </c>
      <c r="C429" s="13">
        <f>ExecutiveBranchEmployeesByOccupationalSeries[[#This Row],[Total Empl]]/$B$475</f>
        <v>2.9281005672236699E-4</v>
      </c>
      <c r="D429" s="9">
        <v>519</v>
      </c>
      <c r="E429" s="9">
        <v>54</v>
      </c>
      <c r="F429" s="11">
        <f>ExecutiveBranchEmployeesByOccupationalSeries[[#This Row],[Female Employees]]/ExecutiveBranchEmployeesByOccupationalSeries[[#This Row],[Total Empl]]</f>
        <v>9.4240837696335081E-2</v>
      </c>
      <c r="G429" s="15">
        <f>((ExecutiveBranchEmployeesByOccupationalSeries[[#This Row],[Male Employees]]*ExecutiveBranchEmployeesByOccupationalSeries[[#This Row],[Male
Average Salary]])+(E429*ExecutiveBranchEmployeesByOccupationalSeries[[#This Row],[Female
Average Salary]]))/ExecutiveBranchEmployeesByOccupationalSeries[[#This Row],[Total Empl]]</f>
        <v>70337.837696334725</v>
      </c>
      <c r="H429" s="15">
        <v>70390.502890172997</v>
      </c>
      <c r="I429" s="15">
        <v>69831.666666667006</v>
      </c>
      <c r="J429" s="11">
        <f>ROUND(ExecutiveBranchEmployeesByOccupationalSeries[[#This Row],[Female
Average Salary]]/ExecutiveBranchEmployeesByOccupationalSeries[[#This Row],[Male
Average Salary]],3)</f>
        <v>0.99199999999999999</v>
      </c>
      <c r="K429" s="16">
        <f>ROUND(ExecutiveBranchEmployeesByOccupationalSeries[[#This Row],[% 
of Total Pop]]*ExecutiveBranchEmployeesByOccupationalSeries[[#This Row],[Female/ Male Salary %]],7)</f>
        <v>2.9050000000000001E-4</v>
      </c>
    </row>
    <row r="430" spans="1:11" ht="15.6" x14ac:dyDescent="0.3">
      <c r="A430" s="6" t="s">
        <v>439</v>
      </c>
      <c r="B430" s="9">
        <f>ExecutiveBranchEmployeesByOccupationalSeries[[#This Row],[Male Employees]]+ExecutiveBranchEmployeesByOccupationalSeries[[#This Row],[Female Employees]]</f>
        <v>781</v>
      </c>
      <c r="C430" s="13">
        <f>ExecutiveBranchEmployeesByOccupationalSeries[[#This Row],[Total Empl]]/$B$475</f>
        <v>3.9910061832490164E-4</v>
      </c>
      <c r="D430" s="9">
        <v>722</v>
      </c>
      <c r="E430" s="9">
        <v>59</v>
      </c>
      <c r="F430" s="11">
        <f>ExecutiveBranchEmployeesByOccupationalSeries[[#This Row],[Female Employees]]/ExecutiveBranchEmployeesByOccupationalSeries[[#This Row],[Total Empl]]</f>
        <v>7.5544174135723438E-2</v>
      </c>
      <c r="G430" s="15">
        <f>((ExecutiveBranchEmployeesByOccupationalSeries[[#This Row],[Male Employees]]*ExecutiveBranchEmployeesByOccupationalSeries[[#This Row],[Male
Average Salary]])+(E430*ExecutiveBranchEmployeesByOccupationalSeries[[#This Row],[Female
Average Salary]]))/ExecutiveBranchEmployeesByOccupationalSeries[[#This Row],[Total Empl]]</f>
        <v>75555.380057928822</v>
      </c>
      <c r="H430" s="15">
        <v>75481.825242717998</v>
      </c>
      <c r="I430" s="15">
        <v>76455.491525424004</v>
      </c>
      <c r="J430" s="11">
        <f>ROUND(ExecutiveBranchEmployeesByOccupationalSeries[[#This Row],[Female
Average Salary]]/ExecutiveBranchEmployeesByOccupationalSeries[[#This Row],[Male
Average Salary]],3)</f>
        <v>1.0129999999999999</v>
      </c>
      <c r="K430" s="16">
        <f>ROUND(ExecutiveBranchEmployeesByOccupationalSeries[[#This Row],[% 
of Total Pop]]*ExecutiveBranchEmployeesByOccupationalSeries[[#This Row],[Female/ Male Salary %]],7)</f>
        <v>4.0430000000000002E-4</v>
      </c>
    </row>
    <row r="431" spans="1:11" ht="15.6" x14ac:dyDescent="0.3">
      <c r="A431" s="6" t="s">
        <v>440</v>
      </c>
      <c r="B431" s="9">
        <f>ExecutiveBranchEmployeesByOccupationalSeries[[#This Row],[Male Employees]]+ExecutiveBranchEmployeesByOccupationalSeries[[#This Row],[Female Employees]]</f>
        <v>2256</v>
      </c>
      <c r="C431" s="13">
        <f>ExecutiveBranchEmployeesByOccupationalSeries[[#This Row],[Total Empl]]/$B$475</f>
        <v>1.1528437835351831E-3</v>
      </c>
      <c r="D431" s="9">
        <v>1647</v>
      </c>
      <c r="E431" s="9">
        <v>609</v>
      </c>
      <c r="F431" s="11">
        <f>ExecutiveBranchEmployeesByOccupationalSeries[[#This Row],[Female Employees]]/ExecutiveBranchEmployeesByOccupationalSeries[[#This Row],[Total Empl]]</f>
        <v>0.26994680851063829</v>
      </c>
      <c r="G431" s="15">
        <f>((ExecutiveBranchEmployeesByOccupationalSeries[[#This Row],[Male Employees]]*ExecutiveBranchEmployeesByOccupationalSeries[[#This Row],[Male
Average Salary]])+(E431*ExecutiveBranchEmployeesByOccupationalSeries[[#This Row],[Female
Average Salary]]))/ExecutiveBranchEmployeesByOccupationalSeries[[#This Row],[Total Empl]]</f>
        <v>52496.906914893843</v>
      </c>
      <c r="H431" s="15">
        <v>52989.528840316001</v>
      </c>
      <c r="I431" s="15">
        <v>51164.643678161003</v>
      </c>
      <c r="J431" s="11">
        <f>ROUND(ExecutiveBranchEmployeesByOccupationalSeries[[#This Row],[Female
Average Salary]]/ExecutiveBranchEmployeesByOccupationalSeries[[#This Row],[Male
Average Salary]],3)</f>
        <v>0.96599999999999997</v>
      </c>
      <c r="K431" s="16">
        <f>ROUND(ExecutiveBranchEmployeesByOccupationalSeries[[#This Row],[% 
of Total Pop]]*ExecutiveBranchEmployeesByOccupationalSeries[[#This Row],[Female/ Male Salary %]],7)</f>
        <v>1.1136E-3</v>
      </c>
    </row>
    <row r="432" spans="1:11" ht="15.6" x14ac:dyDescent="0.3">
      <c r="A432" s="6" t="s">
        <v>441</v>
      </c>
      <c r="B432" s="9">
        <f>ExecutiveBranchEmployeesByOccupationalSeries[[#This Row],[Male Employees]]+ExecutiveBranchEmployeesByOccupationalSeries[[#This Row],[Female Employees]]</f>
        <v>991</v>
      </c>
      <c r="C432" s="13">
        <f>ExecutiveBranchEmployeesByOccupationalSeries[[#This Row],[Total Empl]]/$B$475</f>
        <v>5.0641320455822988E-4</v>
      </c>
      <c r="D432" s="9">
        <v>664</v>
      </c>
      <c r="E432" s="9">
        <v>327</v>
      </c>
      <c r="F432" s="11">
        <f>ExecutiveBranchEmployeesByOccupationalSeries[[#This Row],[Female Employees]]/ExecutiveBranchEmployeesByOccupationalSeries[[#This Row],[Total Empl]]</f>
        <v>0.32996972754793136</v>
      </c>
      <c r="G432" s="15">
        <f>((ExecutiveBranchEmployeesByOccupationalSeries[[#This Row],[Male Employees]]*ExecutiveBranchEmployeesByOccupationalSeries[[#This Row],[Male
Average Salary]])+(E432*ExecutiveBranchEmployeesByOccupationalSeries[[#This Row],[Female
Average Salary]]))/ExecutiveBranchEmployeesByOccupationalSeries[[#This Row],[Total Empl]]</f>
        <v>51752.5166498486</v>
      </c>
      <c r="H432" s="15">
        <v>52339.859939759001</v>
      </c>
      <c r="I432" s="15">
        <v>50559.868501529003</v>
      </c>
      <c r="J432" s="11">
        <f>ROUND(ExecutiveBranchEmployeesByOccupationalSeries[[#This Row],[Female
Average Salary]]/ExecutiveBranchEmployeesByOccupationalSeries[[#This Row],[Male
Average Salary]],3)</f>
        <v>0.96599999999999997</v>
      </c>
      <c r="K432" s="16">
        <f>ROUND(ExecutiveBranchEmployeesByOccupationalSeries[[#This Row],[% 
of Total Pop]]*ExecutiveBranchEmployeesByOccupationalSeries[[#This Row],[Female/ Male Salary %]],7)</f>
        <v>4.8919999999999996E-4</v>
      </c>
    </row>
    <row r="433" spans="1:11" ht="15.6" x14ac:dyDescent="0.3">
      <c r="A433" s="6" t="s">
        <v>442</v>
      </c>
      <c r="B433" s="9">
        <f>ExecutiveBranchEmployeesByOccupationalSeries[[#This Row],[Male Employees]]+ExecutiveBranchEmployeesByOccupationalSeries[[#This Row],[Female Employees]]</f>
        <v>5786</v>
      </c>
      <c r="C433" s="13">
        <f>ExecutiveBranchEmployeesByOccupationalSeries[[#This Row],[Total Empl]]/$B$475</f>
        <v>2.9567172568858908E-3</v>
      </c>
      <c r="D433" s="9">
        <v>5031</v>
      </c>
      <c r="E433" s="9">
        <v>755</v>
      </c>
      <c r="F433" s="11">
        <f>ExecutiveBranchEmployeesByOccupationalSeries[[#This Row],[Female Employees]]/ExecutiveBranchEmployeesByOccupationalSeries[[#This Row],[Total Empl]]</f>
        <v>0.13048738333909438</v>
      </c>
      <c r="G433" s="15">
        <f>((ExecutiveBranchEmployeesByOccupationalSeries[[#This Row],[Male Employees]]*ExecutiveBranchEmployeesByOccupationalSeries[[#This Row],[Male
Average Salary]])+(E433*ExecutiveBranchEmployeesByOccupationalSeries[[#This Row],[Female
Average Salary]]))/ExecutiveBranchEmployeesByOccupationalSeries[[#This Row],[Total Empl]]</f>
        <v>55782.303753696302</v>
      </c>
      <c r="H433" s="15">
        <v>55898.518886680002</v>
      </c>
      <c r="I433" s="15">
        <v>55007.895364238</v>
      </c>
      <c r="J433" s="11">
        <f>ROUND(ExecutiveBranchEmployeesByOccupationalSeries[[#This Row],[Female
Average Salary]]/ExecutiveBranchEmployeesByOccupationalSeries[[#This Row],[Male
Average Salary]],3)</f>
        <v>0.98399999999999999</v>
      </c>
      <c r="K433" s="16">
        <f>ROUND(ExecutiveBranchEmployeesByOccupationalSeries[[#This Row],[% 
of Total Pop]]*ExecutiveBranchEmployeesByOccupationalSeries[[#This Row],[Female/ Male Salary %]],7)</f>
        <v>2.9093999999999999E-3</v>
      </c>
    </row>
    <row r="434" spans="1:11" ht="15.6" x14ac:dyDescent="0.3">
      <c r="A434" s="6" t="s">
        <v>443</v>
      </c>
      <c r="B434" s="9">
        <f>ExecutiveBranchEmployeesByOccupationalSeries[[#This Row],[Male Employees]]+ExecutiveBranchEmployeesByOccupationalSeries[[#This Row],[Female Employees]]</f>
        <v>952</v>
      </c>
      <c r="C434" s="13">
        <f>ExecutiveBranchEmployeesByOccupationalSeries[[#This Row],[Total Empl]]/$B$475</f>
        <v>4.8648372425775464E-4</v>
      </c>
      <c r="D434" s="9">
        <v>699</v>
      </c>
      <c r="E434" s="9">
        <v>253</v>
      </c>
      <c r="F434" s="11">
        <f>ExecutiveBranchEmployeesByOccupationalSeries[[#This Row],[Female Employees]]/ExecutiveBranchEmployeesByOccupationalSeries[[#This Row],[Total Empl]]</f>
        <v>0.2657563025210084</v>
      </c>
      <c r="G434" s="15">
        <f>((ExecutiveBranchEmployeesByOccupationalSeries[[#This Row],[Male Employees]]*ExecutiveBranchEmployeesByOccupationalSeries[[#This Row],[Male
Average Salary]])+(E434*ExecutiveBranchEmployeesByOccupationalSeries[[#This Row],[Female
Average Salary]]))/ExecutiveBranchEmployeesByOccupationalSeries[[#This Row],[Total Empl]]</f>
        <v>56593.65756302479</v>
      </c>
      <c r="H434" s="15">
        <v>56748.047210299999</v>
      </c>
      <c r="I434" s="15">
        <v>56167.102766798002</v>
      </c>
      <c r="J434" s="11">
        <f>ROUND(ExecutiveBranchEmployeesByOccupationalSeries[[#This Row],[Female
Average Salary]]/ExecutiveBranchEmployeesByOccupationalSeries[[#This Row],[Male
Average Salary]],3)</f>
        <v>0.99</v>
      </c>
      <c r="K434" s="16">
        <f>ROUND(ExecutiveBranchEmployeesByOccupationalSeries[[#This Row],[% 
of Total Pop]]*ExecutiveBranchEmployeesByOccupationalSeries[[#This Row],[Female/ Male Salary %]],7)</f>
        <v>4.816E-4</v>
      </c>
    </row>
    <row r="435" spans="1:11" ht="15.6" x14ac:dyDescent="0.3">
      <c r="A435" s="6" t="s">
        <v>444</v>
      </c>
      <c r="B435" s="9">
        <f>ExecutiveBranchEmployeesByOccupationalSeries[[#This Row],[Male Employees]]+ExecutiveBranchEmployeesByOccupationalSeries[[#This Row],[Female Employees]]</f>
        <v>1337</v>
      </c>
      <c r="C435" s="13">
        <f>ExecutiveBranchEmployeesByOccupationalSeries[[#This Row],[Total Empl]]/$B$475</f>
        <v>6.8322346568552297E-4</v>
      </c>
      <c r="D435" s="9">
        <v>1052</v>
      </c>
      <c r="E435" s="9">
        <v>285</v>
      </c>
      <c r="F435" s="11">
        <f>ExecutiveBranchEmployeesByOccupationalSeries[[#This Row],[Female Employees]]/ExecutiveBranchEmployeesByOccupationalSeries[[#This Row],[Total Empl]]</f>
        <v>0.2131637995512341</v>
      </c>
      <c r="G435" s="15">
        <f>((ExecutiveBranchEmployeesByOccupationalSeries[[#This Row],[Male Employees]]*ExecutiveBranchEmployeesByOccupationalSeries[[#This Row],[Male
Average Salary]])+(E435*ExecutiveBranchEmployeesByOccupationalSeries[[#This Row],[Female
Average Salary]]))/ExecutiveBranchEmployeesByOccupationalSeries[[#This Row],[Total Empl]]</f>
        <v>53865.391922214098</v>
      </c>
      <c r="H435" s="15">
        <v>54055.238593155998</v>
      </c>
      <c r="I435" s="15">
        <v>53164.624561404002</v>
      </c>
      <c r="J435" s="11">
        <f>ROUND(ExecutiveBranchEmployeesByOccupationalSeries[[#This Row],[Female
Average Salary]]/ExecutiveBranchEmployeesByOccupationalSeries[[#This Row],[Male
Average Salary]],3)</f>
        <v>0.98399999999999999</v>
      </c>
      <c r="K435" s="16">
        <f>ROUND(ExecutiveBranchEmployeesByOccupationalSeries[[#This Row],[% 
of Total Pop]]*ExecutiveBranchEmployeesByOccupationalSeries[[#This Row],[Female/ Male Salary %]],7)</f>
        <v>6.7230000000000002E-4</v>
      </c>
    </row>
    <row r="436" spans="1:11" ht="15.6" x14ac:dyDescent="0.3">
      <c r="A436" s="6" t="s">
        <v>445</v>
      </c>
      <c r="B436" s="9">
        <f>ExecutiveBranchEmployeesByOccupationalSeries[[#This Row],[Male Employees]]+ExecutiveBranchEmployeesByOccupationalSeries[[#This Row],[Female Employees]]</f>
        <v>227</v>
      </c>
      <c r="C436" s="13">
        <f>ExecutiveBranchEmployeesByOccupationalSeries[[#This Row],[Total Empl]]/$B$475</f>
        <v>1.1599979559507384E-4</v>
      </c>
      <c r="D436" s="9">
        <v>203</v>
      </c>
      <c r="E436" s="9">
        <v>24</v>
      </c>
      <c r="F436" s="11">
        <f>ExecutiveBranchEmployeesByOccupationalSeries[[#This Row],[Female Employees]]/ExecutiveBranchEmployeesByOccupationalSeries[[#This Row],[Total Empl]]</f>
        <v>0.10572687224669604</v>
      </c>
      <c r="G436" s="15">
        <f>((ExecutiveBranchEmployeesByOccupationalSeries[[#This Row],[Male Employees]]*ExecutiveBranchEmployeesByOccupationalSeries[[#This Row],[Male
Average Salary]])+(E436*ExecutiveBranchEmployeesByOccupationalSeries[[#This Row],[Female
Average Salary]]))/ExecutiveBranchEmployeesByOccupationalSeries[[#This Row],[Total Empl]]</f>
        <v>56499.678414096757</v>
      </c>
      <c r="H436" s="15">
        <v>56071.344827585999</v>
      </c>
      <c r="I436" s="15">
        <v>60122.666666666999</v>
      </c>
      <c r="J436" s="11">
        <f>ROUND(ExecutiveBranchEmployeesByOccupationalSeries[[#This Row],[Female
Average Salary]]/ExecutiveBranchEmployeesByOccupationalSeries[[#This Row],[Male
Average Salary]],3)</f>
        <v>1.0720000000000001</v>
      </c>
      <c r="K436" s="16">
        <f>ROUND(ExecutiveBranchEmployeesByOccupationalSeries[[#This Row],[% 
of Total Pop]]*ExecutiveBranchEmployeesByOccupationalSeries[[#This Row],[Female/ Male Salary %]],7)</f>
        <v>1.2439999999999999E-4</v>
      </c>
    </row>
    <row r="437" spans="1:11" ht="15.6" x14ac:dyDescent="0.3">
      <c r="A437" s="6" t="s">
        <v>446</v>
      </c>
      <c r="B437" s="9">
        <f>ExecutiveBranchEmployeesByOccupationalSeries[[#This Row],[Male Employees]]+ExecutiveBranchEmployeesByOccupationalSeries[[#This Row],[Female Employees]]</f>
        <v>659</v>
      </c>
      <c r="C437" s="13">
        <f>ExecutiveBranchEmployeesByOccupationalSeries[[#This Row],[Total Empl]]/$B$475</f>
        <v>3.3675711584649188E-4</v>
      </c>
      <c r="D437" s="9">
        <v>419</v>
      </c>
      <c r="E437" s="9">
        <v>240</v>
      </c>
      <c r="F437" s="11">
        <f>ExecutiveBranchEmployeesByOccupationalSeries[[#This Row],[Female Employees]]/ExecutiveBranchEmployeesByOccupationalSeries[[#This Row],[Total Empl]]</f>
        <v>0.36418816388467373</v>
      </c>
      <c r="G437" s="15">
        <f>((ExecutiveBranchEmployeesByOccupationalSeries[[#This Row],[Male Employees]]*ExecutiveBranchEmployeesByOccupationalSeries[[#This Row],[Male
Average Salary]])+(E437*ExecutiveBranchEmployeesByOccupationalSeries[[#This Row],[Female
Average Salary]]))/ExecutiveBranchEmployeesByOccupationalSeries[[#This Row],[Total Empl]]</f>
        <v>46018.356600910323</v>
      </c>
      <c r="H437" s="15">
        <v>45886.076372315001</v>
      </c>
      <c r="I437" s="15">
        <v>46249.295833333003</v>
      </c>
      <c r="J437" s="11">
        <f>ROUND(ExecutiveBranchEmployeesByOccupationalSeries[[#This Row],[Female
Average Salary]]/ExecutiveBranchEmployeesByOccupationalSeries[[#This Row],[Male
Average Salary]],3)</f>
        <v>1.008</v>
      </c>
      <c r="K437" s="16">
        <f>ROUND(ExecutiveBranchEmployeesByOccupationalSeries[[#This Row],[% 
of Total Pop]]*ExecutiveBranchEmployeesByOccupationalSeries[[#This Row],[Female/ Male Salary %]],7)</f>
        <v>3.3950000000000001E-4</v>
      </c>
    </row>
    <row r="438" spans="1:11" ht="15.6" x14ac:dyDescent="0.3">
      <c r="A438" s="6" t="s">
        <v>447</v>
      </c>
      <c r="B438" s="9">
        <f>ExecutiveBranchEmployeesByOccupationalSeries[[#This Row],[Male Employees]]+ExecutiveBranchEmployeesByOccupationalSeries[[#This Row],[Female Employees]]</f>
        <v>215</v>
      </c>
      <c r="C438" s="13">
        <f>ExecutiveBranchEmployeesByOccupationalSeries[[#This Row],[Total Empl]]/$B$475</f>
        <v>1.0986764781031223E-4</v>
      </c>
      <c r="D438" s="9">
        <v>167</v>
      </c>
      <c r="E438" s="9">
        <v>48</v>
      </c>
      <c r="F438" s="11">
        <f>ExecutiveBranchEmployeesByOccupationalSeries[[#This Row],[Female Employees]]/ExecutiveBranchEmployeesByOccupationalSeries[[#This Row],[Total Empl]]</f>
        <v>0.22325581395348837</v>
      </c>
      <c r="G438" s="15">
        <f>((ExecutiveBranchEmployeesByOccupationalSeries[[#This Row],[Male Employees]]*ExecutiveBranchEmployeesByOccupationalSeries[[#This Row],[Male
Average Salary]])+(E438*ExecutiveBranchEmployeesByOccupationalSeries[[#This Row],[Female
Average Salary]]))/ExecutiveBranchEmployeesByOccupationalSeries[[#This Row],[Total Empl]]</f>
        <v>60901.297674418398</v>
      </c>
      <c r="H438" s="15">
        <v>60288.467065867997</v>
      </c>
      <c r="I438" s="15">
        <v>63033.4375</v>
      </c>
      <c r="J438" s="11">
        <f>ROUND(ExecutiveBranchEmployeesByOccupationalSeries[[#This Row],[Female
Average Salary]]/ExecutiveBranchEmployeesByOccupationalSeries[[#This Row],[Male
Average Salary]],3)</f>
        <v>1.046</v>
      </c>
      <c r="K438" s="16">
        <f>ROUND(ExecutiveBranchEmployeesByOccupationalSeries[[#This Row],[% 
of Total Pop]]*ExecutiveBranchEmployeesByOccupationalSeries[[#This Row],[Female/ Male Salary %]],7)</f>
        <v>1.149E-4</v>
      </c>
    </row>
    <row r="439" spans="1:11" ht="15.6" x14ac:dyDescent="0.3">
      <c r="A439" s="6" t="s">
        <v>448</v>
      </c>
      <c r="B439" s="9">
        <f>ExecutiveBranchEmployeesByOccupationalSeries[[#This Row],[Male Employees]]+ExecutiveBranchEmployeesByOccupationalSeries[[#This Row],[Female Employees]]</f>
        <v>153</v>
      </c>
      <c r="C439" s="13">
        <f>ExecutiveBranchEmployeesByOccupationalSeries[[#This Row],[Total Empl]]/$B$475</f>
        <v>7.818488425571056E-5</v>
      </c>
      <c r="D439" s="9">
        <v>143</v>
      </c>
      <c r="E439" s="9">
        <v>10</v>
      </c>
      <c r="F439" s="11">
        <f>ExecutiveBranchEmployeesByOccupationalSeries[[#This Row],[Female Employees]]/ExecutiveBranchEmployeesByOccupationalSeries[[#This Row],[Total Empl]]</f>
        <v>6.535947712418301E-2</v>
      </c>
      <c r="G439" s="15">
        <f>((ExecutiveBranchEmployeesByOccupationalSeries[[#This Row],[Male Employees]]*ExecutiveBranchEmployeesByOccupationalSeries[[#This Row],[Male
Average Salary]])+(E439*ExecutiveBranchEmployeesByOccupationalSeries[[#This Row],[Female
Average Salary]]))/ExecutiveBranchEmployeesByOccupationalSeries[[#This Row],[Total Empl]]</f>
        <v>64132.679738561761</v>
      </c>
      <c r="H439" s="15">
        <v>64517.643356642999</v>
      </c>
      <c r="I439" s="15">
        <v>58627.7</v>
      </c>
      <c r="J439" s="11">
        <f>ROUND(ExecutiveBranchEmployeesByOccupationalSeries[[#This Row],[Female
Average Salary]]/ExecutiveBranchEmployeesByOccupationalSeries[[#This Row],[Male
Average Salary]],3)</f>
        <v>0.90900000000000003</v>
      </c>
      <c r="K439" s="16">
        <f>ROUND(ExecutiveBranchEmployeesByOccupationalSeries[[#This Row],[% 
of Total Pop]]*ExecutiveBranchEmployeesByOccupationalSeries[[#This Row],[Female/ Male Salary %]],7)</f>
        <v>7.1099999999999994E-5</v>
      </c>
    </row>
    <row r="440" spans="1:11" ht="15.6" x14ac:dyDescent="0.3">
      <c r="A440" s="6" t="s">
        <v>432</v>
      </c>
      <c r="B440" s="9">
        <f>ExecutiveBranchEmployeesByOccupationalSeries[[#This Row],[Male Employees]]+ExecutiveBranchEmployeesByOccupationalSeries[[#This Row],[Female Employees]]</f>
        <v>263</v>
      </c>
      <c r="C440" s="13">
        <f>ExecutiveBranchEmployeesByOccupationalSeries[[#This Row],[Total Empl]]/$B$475</f>
        <v>1.3439623894935868E-4</v>
      </c>
      <c r="D440" s="9">
        <v>220</v>
      </c>
      <c r="E440" s="9">
        <v>43</v>
      </c>
      <c r="F440" s="11">
        <f>ExecutiveBranchEmployeesByOccupationalSeries[[#This Row],[Female Employees]]/ExecutiveBranchEmployeesByOccupationalSeries[[#This Row],[Total Empl]]</f>
        <v>0.1634980988593156</v>
      </c>
      <c r="G440" s="15">
        <f>((ExecutiveBranchEmployeesByOccupationalSeries[[#This Row],[Male Employees]]*ExecutiveBranchEmployeesByOccupationalSeries[[#This Row],[Male
Average Salary]])+(E440*ExecutiveBranchEmployeesByOccupationalSeries[[#This Row],[Female
Average Salary]]))/ExecutiveBranchEmployeesByOccupationalSeries[[#This Row],[Total Empl]]</f>
        <v>54484.35361216696</v>
      </c>
      <c r="H440" s="15">
        <v>54792.186363635999</v>
      </c>
      <c r="I440" s="15">
        <v>52909.395348837003</v>
      </c>
      <c r="J440" s="11">
        <f>ROUND(ExecutiveBranchEmployeesByOccupationalSeries[[#This Row],[Female
Average Salary]]/ExecutiveBranchEmployeesByOccupationalSeries[[#This Row],[Male
Average Salary]],3)</f>
        <v>0.96599999999999997</v>
      </c>
      <c r="K440" s="16">
        <f>ROUND(ExecutiveBranchEmployeesByOccupationalSeries[[#This Row],[% 
of Total Pop]]*ExecutiveBranchEmployeesByOccupationalSeries[[#This Row],[Female/ Male Salary %]],7)</f>
        <v>1.2980000000000001E-4</v>
      </c>
    </row>
    <row r="441" spans="1:11" ht="15.6" x14ac:dyDescent="0.3">
      <c r="A441" s="6" t="s">
        <v>449</v>
      </c>
      <c r="B441" s="9">
        <f>ExecutiveBranchEmployeesByOccupationalSeries[[#This Row],[Male Employees]]+ExecutiveBranchEmployeesByOccupationalSeries[[#This Row],[Female Employees]]</f>
        <v>213</v>
      </c>
      <c r="C441" s="13">
        <f>ExecutiveBranchEmployeesByOccupationalSeries[[#This Row],[Total Empl]]/$B$475</f>
        <v>1.0884562317951863E-4</v>
      </c>
      <c r="D441" s="9">
        <v>186</v>
      </c>
      <c r="E441" s="9">
        <v>27</v>
      </c>
      <c r="F441" s="11">
        <f>ExecutiveBranchEmployeesByOccupationalSeries[[#This Row],[Female Employees]]/ExecutiveBranchEmployeesByOccupationalSeries[[#This Row],[Total Empl]]</f>
        <v>0.12676056338028169</v>
      </c>
      <c r="G441" s="15">
        <f>((ExecutiveBranchEmployeesByOccupationalSeries[[#This Row],[Male Employees]]*ExecutiveBranchEmployeesByOccupationalSeries[[#This Row],[Male
Average Salary]])+(E441*ExecutiveBranchEmployeesByOccupationalSeries[[#This Row],[Female
Average Salary]]))/ExecutiveBranchEmployeesByOccupationalSeries[[#This Row],[Total Empl]]</f>
        <v>55510.859154929916</v>
      </c>
      <c r="H441" s="15">
        <v>55526.473118280002</v>
      </c>
      <c r="I441" s="15">
        <v>55403.296296296001</v>
      </c>
      <c r="J441" s="11">
        <f>ROUND(ExecutiveBranchEmployeesByOccupationalSeries[[#This Row],[Female
Average Salary]]/ExecutiveBranchEmployeesByOccupationalSeries[[#This Row],[Male
Average Salary]],3)</f>
        <v>0.998</v>
      </c>
      <c r="K441" s="16">
        <f>ROUND(ExecutiveBranchEmployeesByOccupationalSeries[[#This Row],[% 
of Total Pop]]*ExecutiveBranchEmployeesByOccupationalSeries[[#This Row],[Female/ Male Salary %]],7)</f>
        <v>1.086E-4</v>
      </c>
    </row>
    <row r="442" spans="1:11" ht="15.6" x14ac:dyDescent="0.3">
      <c r="A442" s="6" t="s">
        <v>450</v>
      </c>
      <c r="B442" s="9">
        <f>ExecutiveBranchEmployeesByOccupationalSeries[[#This Row],[Male Employees]]+ExecutiveBranchEmployeesByOccupationalSeries[[#This Row],[Female Employees]]</f>
        <v>666</v>
      </c>
      <c r="C442" s="13">
        <f>ExecutiveBranchEmployeesByOccupationalSeries[[#This Row],[Total Empl]]/$B$475</f>
        <v>3.403342020542695E-4</v>
      </c>
      <c r="D442" s="9">
        <v>448</v>
      </c>
      <c r="E442" s="9">
        <v>218</v>
      </c>
      <c r="F442" s="11">
        <f>ExecutiveBranchEmployeesByOccupationalSeries[[#This Row],[Female Employees]]/ExecutiveBranchEmployeesByOccupationalSeries[[#This Row],[Total Empl]]</f>
        <v>0.32732732732732733</v>
      </c>
      <c r="G442" s="15">
        <f>((ExecutiveBranchEmployeesByOccupationalSeries[[#This Row],[Male Employees]]*ExecutiveBranchEmployeesByOccupationalSeries[[#This Row],[Male
Average Salary]])+(E442*ExecutiveBranchEmployeesByOccupationalSeries[[#This Row],[Female
Average Salary]]))/ExecutiveBranchEmployeesByOccupationalSeries[[#This Row],[Total Empl]]</f>
        <v>40236.933933934117</v>
      </c>
      <c r="H442" s="15">
        <v>40214.537946429002</v>
      </c>
      <c r="I442" s="15">
        <v>40282.958715596003</v>
      </c>
      <c r="J442" s="11">
        <f>ROUND(ExecutiveBranchEmployeesByOccupationalSeries[[#This Row],[Female
Average Salary]]/ExecutiveBranchEmployeesByOccupationalSeries[[#This Row],[Male
Average Salary]],3)</f>
        <v>1.002</v>
      </c>
      <c r="K442" s="16">
        <f>ROUND(ExecutiveBranchEmployeesByOccupationalSeries[[#This Row],[% 
of Total Pop]]*ExecutiveBranchEmployeesByOccupationalSeries[[#This Row],[Female/ Male Salary %]],7)</f>
        <v>3.4099999999999999E-4</v>
      </c>
    </row>
    <row r="443" spans="1:11" ht="15.6" x14ac:dyDescent="0.3">
      <c r="A443" s="6" t="s">
        <v>451</v>
      </c>
      <c r="B443" s="9">
        <f>ExecutiveBranchEmployeesByOccupationalSeries[[#This Row],[Male Employees]]+ExecutiveBranchEmployeesByOccupationalSeries[[#This Row],[Female Employees]]</f>
        <v>201</v>
      </c>
      <c r="C443" s="13">
        <f>ExecutiveBranchEmployeesByOccupationalSeries[[#This Row],[Total Empl]]/$B$475</f>
        <v>1.0271347539475701E-4</v>
      </c>
      <c r="D443" s="9">
        <v>159</v>
      </c>
      <c r="E443" s="9">
        <v>42</v>
      </c>
      <c r="F443" s="11">
        <f>ExecutiveBranchEmployeesByOccupationalSeries[[#This Row],[Female Employees]]/ExecutiveBranchEmployeesByOccupationalSeries[[#This Row],[Total Empl]]</f>
        <v>0.20895522388059701</v>
      </c>
      <c r="G443" s="15">
        <f>((ExecutiveBranchEmployeesByOccupationalSeries[[#This Row],[Male Employees]]*ExecutiveBranchEmployeesByOccupationalSeries[[#This Row],[Male
Average Salary]])+(E443*ExecutiveBranchEmployeesByOccupationalSeries[[#This Row],[Female
Average Salary]]))/ExecutiveBranchEmployeesByOccupationalSeries[[#This Row],[Total Empl]]</f>
        <v>47485.517412935616</v>
      </c>
      <c r="H443" s="15">
        <v>47746.911949686</v>
      </c>
      <c r="I443" s="15">
        <v>46495.952380952003</v>
      </c>
      <c r="J443" s="11">
        <f>ROUND(ExecutiveBranchEmployeesByOccupationalSeries[[#This Row],[Female
Average Salary]]/ExecutiveBranchEmployeesByOccupationalSeries[[#This Row],[Male
Average Salary]],3)</f>
        <v>0.97399999999999998</v>
      </c>
      <c r="K443" s="16">
        <f>ROUND(ExecutiveBranchEmployeesByOccupationalSeries[[#This Row],[% 
of Total Pop]]*ExecutiveBranchEmployeesByOccupationalSeries[[#This Row],[Female/ Male Salary %]],7)</f>
        <v>1E-4</v>
      </c>
    </row>
    <row r="444" spans="1:11" ht="15.6" x14ac:dyDescent="0.3">
      <c r="A444" s="6" t="s">
        <v>433</v>
      </c>
      <c r="B444" s="9">
        <f>ExecutiveBranchEmployeesByOccupationalSeries[[#This Row],[Male Employees]]+ExecutiveBranchEmployeesByOccupationalSeries[[#This Row],[Female Employees]]</f>
        <v>3546</v>
      </c>
      <c r="C444" s="13">
        <f>ExecutiveBranchEmployeesByOccupationalSeries[[#This Row],[Total Empl]]/$B$475</f>
        <v>1.8120496703970565E-3</v>
      </c>
      <c r="D444" s="9">
        <v>2462</v>
      </c>
      <c r="E444" s="9">
        <v>1084</v>
      </c>
      <c r="F444" s="11">
        <f>ExecutiveBranchEmployeesByOccupationalSeries[[#This Row],[Female Employees]]/ExecutiveBranchEmployeesByOccupationalSeries[[#This Row],[Total Empl]]</f>
        <v>0.30569655950366609</v>
      </c>
      <c r="G444" s="15">
        <f>((ExecutiveBranchEmployeesByOccupationalSeries[[#This Row],[Male Employees]]*ExecutiveBranchEmployeesByOccupationalSeries[[#This Row],[Male
Average Salary]])+(E444*ExecutiveBranchEmployeesByOccupationalSeries[[#This Row],[Female
Average Salary]]))/ExecutiveBranchEmployeesByOccupationalSeries[[#This Row],[Total Empl]]</f>
        <v>62109.850535814563</v>
      </c>
      <c r="H444" s="15">
        <v>64783.705117789999</v>
      </c>
      <c r="I444" s="15">
        <v>56036.944649445999</v>
      </c>
      <c r="J444" s="11">
        <f>ROUND(ExecutiveBranchEmployeesByOccupationalSeries[[#This Row],[Female
Average Salary]]/ExecutiveBranchEmployeesByOccupationalSeries[[#This Row],[Male
Average Salary]],3)</f>
        <v>0.86499999999999999</v>
      </c>
      <c r="K444" s="16">
        <f>ROUND(ExecutiveBranchEmployeesByOccupationalSeries[[#This Row],[% 
of Total Pop]]*ExecutiveBranchEmployeesByOccupationalSeries[[#This Row],[Female/ Male Salary %]],7)</f>
        <v>1.5674E-3</v>
      </c>
    </row>
    <row r="445" spans="1:11" ht="15.6" x14ac:dyDescent="0.3">
      <c r="A445" s="6" t="s">
        <v>434</v>
      </c>
      <c r="B445" s="9">
        <f>ExecutiveBranchEmployeesByOccupationalSeries[[#This Row],[Male Employees]]+ExecutiveBranchEmployeesByOccupationalSeries[[#This Row],[Female Employees]]</f>
        <v>740</v>
      </c>
      <c r="C445" s="13">
        <f>ExecutiveBranchEmployeesByOccupationalSeries[[#This Row],[Total Empl]]/$B$475</f>
        <v>3.781491133936328E-4</v>
      </c>
      <c r="D445" s="9">
        <v>582</v>
      </c>
      <c r="E445" s="9">
        <v>158</v>
      </c>
      <c r="F445" s="11">
        <f>ExecutiveBranchEmployeesByOccupationalSeries[[#This Row],[Female Employees]]/ExecutiveBranchEmployeesByOccupationalSeries[[#This Row],[Total Empl]]</f>
        <v>0.21351351351351353</v>
      </c>
      <c r="G445" s="15">
        <f>((ExecutiveBranchEmployeesByOccupationalSeries[[#This Row],[Male Employees]]*ExecutiveBranchEmployeesByOccupationalSeries[[#This Row],[Male
Average Salary]])+(E445*ExecutiveBranchEmployeesByOccupationalSeries[[#This Row],[Female
Average Salary]]))/ExecutiveBranchEmployeesByOccupationalSeries[[#This Row],[Total Empl]]</f>
        <v>55113.537837838121</v>
      </c>
      <c r="H445" s="15">
        <v>55549.080756014002</v>
      </c>
      <c r="I445" s="15">
        <v>53509.196202532003</v>
      </c>
      <c r="J445" s="11">
        <f>ROUND(ExecutiveBranchEmployeesByOccupationalSeries[[#This Row],[Female
Average Salary]]/ExecutiveBranchEmployeesByOccupationalSeries[[#This Row],[Male
Average Salary]],3)</f>
        <v>0.96299999999999997</v>
      </c>
      <c r="K445" s="16">
        <f>ROUND(ExecutiveBranchEmployeesByOccupationalSeries[[#This Row],[% 
of Total Pop]]*ExecutiveBranchEmployeesByOccupationalSeries[[#This Row],[Female/ Male Salary %]],7)</f>
        <v>3.6420000000000002E-4</v>
      </c>
    </row>
    <row r="446" spans="1:11" ht="15.6" x14ac:dyDescent="0.3">
      <c r="A446" s="6" t="s">
        <v>435</v>
      </c>
      <c r="B446" s="9">
        <f>ExecutiveBranchEmployeesByOccupationalSeries[[#This Row],[Male Employees]]+ExecutiveBranchEmployeesByOccupationalSeries[[#This Row],[Female Employees]]</f>
        <v>4672</v>
      </c>
      <c r="C446" s="13">
        <f>ExecutiveBranchEmployeesByOccupationalSeries[[#This Row],[Total Empl]]/$B$475</f>
        <v>2.3874495375338545E-3</v>
      </c>
      <c r="D446" s="9">
        <v>2331</v>
      </c>
      <c r="E446" s="9">
        <v>2341</v>
      </c>
      <c r="F446" s="11">
        <f>ExecutiveBranchEmployeesByOccupationalSeries[[#This Row],[Female Employees]]/ExecutiveBranchEmployeesByOccupationalSeries[[#This Row],[Total Empl]]</f>
        <v>0.50107020547945202</v>
      </c>
      <c r="G446" s="15">
        <f>((ExecutiveBranchEmployeesByOccupationalSeries[[#This Row],[Male Employees]]*ExecutiveBranchEmployeesByOccupationalSeries[[#This Row],[Male
Average Salary]])+(E446*ExecutiveBranchEmployeesByOccupationalSeries[[#This Row],[Female
Average Salary]]))/ExecutiveBranchEmployeesByOccupationalSeries[[#This Row],[Total Empl]]</f>
        <v>43227.592465753034</v>
      </c>
      <c r="H446" s="15">
        <v>43725.354354354</v>
      </c>
      <c r="I446" s="15">
        <v>42731.956856044002</v>
      </c>
      <c r="J446" s="11">
        <f>ROUND(ExecutiveBranchEmployeesByOccupationalSeries[[#This Row],[Female
Average Salary]]/ExecutiveBranchEmployeesByOccupationalSeries[[#This Row],[Male
Average Salary]],3)</f>
        <v>0.97699999999999998</v>
      </c>
      <c r="K446" s="16">
        <f>ROUND(ExecutiveBranchEmployeesByOccupationalSeries[[#This Row],[% 
of Total Pop]]*ExecutiveBranchEmployeesByOccupationalSeries[[#This Row],[Female/ Male Salary %]],7)</f>
        <v>2.3324999999999999E-3</v>
      </c>
    </row>
    <row r="447" spans="1:11" ht="15.6" x14ac:dyDescent="0.3">
      <c r="A447" s="6" t="s">
        <v>452</v>
      </c>
      <c r="B447" s="9">
        <f>ExecutiveBranchEmployeesByOccupationalSeries[[#This Row],[Male Employees]]+ExecutiveBranchEmployeesByOccupationalSeries[[#This Row],[Female Employees]]</f>
        <v>943</v>
      </c>
      <c r="C447" s="13">
        <f>ExecutiveBranchEmployeesByOccupationalSeries[[#This Row],[Total Empl]]/$B$475</f>
        <v>4.8188461341918342E-4</v>
      </c>
      <c r="D447" s="9">
        <v>881</v>
      </c>
      <c r="E447" s="9">
        <v>62</v>
      </c>
      <c r="F447" s="11">
        <f>ExecutiveBranchEmployeesByOccupationalSeries[[#This Row],[Female Employees]]/ExecutiveBranchEmployeesByOccupationalSeries[[#This Row],[Total Empl]]</f>
        <v>6.5747613997879109E-2</v>
      </c>
      <c r="G447" s="15">
        <f>((ExecutiveBranchEmployeesByOccupationalSeries[[#This Row],[Male Employees]]*ExecutiveBranchEmployeesByOccupationalSeries[[#This Row],[Male
Average Salary]])+(E447*ExecutiveBranchEmployeesByOccupationalSeries[[#This Row],[Female
Average Salary]]))/ExecutiveBranchEmployeesByOccupationalSeries[[#This Row],[Total Empl]]</f>
        <v>62158.196182396561</v>
      </c>
      <c r="H447" s="15">
        <v>62303.174801362002</v>
      </c>
      <c r="I447" s="15">
        <v>60098.096774193997</v>
      </c>
      <c r="J447" s="11">
        <f>ROUND(ExecutiveBranchEmployeesByOccupationalSeries[[#This Row],[Female
Average Salary]]/ExecutiveBranchEmployeesByOccupationalSeries[[#This Row],[Male
Average Salary]],3)</f>
        <v>0.96499999999999997</v>
      </c>
      <c r="K447" s="16">
        <f>ROUND(ExecutiveBranchEmployeesByOccupationalSeries[[#This Row],[% 
of Total Pop]]*ExecutiveBranchEmployeesByOccupationalSeries[[#This Row],[Female/ Male Salary %]],7)</f>
        <v>4.6500000000000003E-4</v>
      </c>
    </row>
    <row r="448" spans="1:11" ht="15.6" x14ac:dyDescent="0.3">
      <c r="A448" s="6" t="s">
        <v>453</v>
      </c>
      <c r="B448" s="9">
        <f>ExecutiveBranchEmployeesByOccupationalSeries[[#This Row],[Male Employees]]+ExecutiveBranchEmployeesByOccupationalSeries[[#This Row],[Female Employees]]</f>
        <v>851</v>
      </c>
      <c r="C448" s="13">
        <f>ExecutiveBranchEmployeesByOccupationalSeries[[#This Row],[Total Empl]]/$B$475</f>
        <v>4.3487148040267768E-4</v>
      </c>
      <c r="D448" s="9">
        <v>812</v>
      </c>
      <c r="E448" s="9">
        <v>39</v>
      </c>
      <c r="F448" s="11">
        <f>ExecutiveBranchEmployeesByOccupationalSeries[[#This Row],[Female Employees]]/ExecutiveBranchEmployeesByOccupationalSeries[[#This Row],[Total Empl]]</f>
        <v>4.5828437132784956E-2</v>
      </c>
      <c r="G448" s="15">
        <f>((ExecutiveBranchEmployeesByOccupationalSeries[[#This Row],[Male Employees]]*ExecutiveBranchEmployeesByOccupationalSeries[[#This Row],[Male
Average Salary]])+(E448*ExecutiveBranchEmployeesByOccupationalSeries[[#This Row],[Female
Average Salary]]))/ExecutiveBranchEmployeesByOccupationalSeries[[#This Row],[Total Empl]]</f>
        <v>71208.690951820899</v>
      </c>
      <c r="H448" s="15">
        <v>71330.809113299998</v>
      </c>
      <c r="I448" s="15">
        <v>68666.128205128</v>
      </c>
      <c r="J448" s="11">
        <f>ROUND(ExecutiveBranchEmployeesByOccupationalSeries[[#This Row],[Female
Average Salary]]/ExecutiveBranchEmployeesByOccupationalSeries[[#This Row],[Male
Average Salary]],3)</f>
        <v>0.96299999999999997</v>
      </c>
      <c r="K448" s="16">
        <f>ROUND(ExecutiveBranchEmployeesByOccupationalSeries[[#This Row],[% 
of Total Pop]]*ExecutiveBranchEmployeesByOccupationalSeries[[#This Row],[Female/ Male Salary %]],7)</f>
        <v>4.1879999999999999E-4</v>
      </c>
    </row>
    <row r="449" spans="1:11" ht="15.6" x14ac:dyDescent="0.3">
      <c r="A449" s="6" t="s">
        <v>454</v>
      </c>
      <c r="B449" s="9">
        <f>ExecutiveBranchEmployeesByOccupationalSeries[[#This Row],[Male Employees]]+ExecutiveBranchEmployeesByOccupationalSeries[[#This Row],[Female Employees]]</f>
        <v>2117</v>
      </c>
      <c r="C449" s="13">
        <f>ExecutiveBranchEmployeesByOccupationalSeries[[#This Row],[Total Empl]]/$B$475</f>
        <v>1.0818130716950278E-3</v>
      </c>
      <c r="D449" s="9">
        <v>1974</v>
      </c>
      <c r="E449" s="9">
        <v>143</v>
      </c>
      <c r="F449" s="11">
        <f>ExecutiveBranchEmployeesByOccupationalSeries[[#This Row],[Female Employees]]/ExecutiveBranchEmployeesByOccupationalSeries[[#This Row],[Total Empl]]</f>
        <v>6.7548417572035904E-2</v>
      </c>
      <c r="G449" s="15">
        <f>((ExecutiveBranchEmployeesByOccupationalSeries[[#This Row],[Male Employees]]*ExecutiveBranchEmployeesByOccupationalSeries[[#This Row],[Male
Average Salary]])+(E449*ExecutiveBranchEmployeesByOccupationalSeries[[#This Row],[Female
Average Salary]]))/ExecutiveBranchEmployeesByOccupationalSeries[[#This Row],[Total Empl]]</f>
        <v>67889.232404346083</v>
      </c>
      <c r="H449" s="15">
        <v>67962.597264437994</v>
      </c>
      <c r="I449" s="15">
        <v>66876.489510490006</v>
      </c>
      <c r="J449" s="11">
        <f>ROUND(ExecutiveBranchEmployeesByOccupationalSeries[[#This Row],[Female
Average Salary]]/ExecutiveBranchEmployeesByOccupationalSeries[[#This Row],[Male
Average Salary]],3)</f>
        <v>0.98399999999999999</v>
      </c>
      <c r="K449" s="16">
        <f>ROUND(ExecutiveBranchEmployeesByOccupationalSeries[[#This Row],[% 
of Total Pop]]*ExecutiveBranchEmployeesByOccupationalSeries[[#This Row],[Female/ Male Salary %]],7)</f>
        <v>1.0644999999999999E-3</v>
      </c>
    </row>
    <row r="450" spans="1:11" ht="15.6" x14ac:dyDescent="0.3">
      <c r="A450" s="6" t="s">
        <v>455</v>
      </c>
      <c r="B450" s="9">
        <f>ExecutiveBranchEmployeesByOccupationalSeries[[#This Row],[Male Employees]]+ExecutiveBranchEmployeesByOccupationalSeries[[#This Row],[Female Employees]]</f>
        <v>1614</v>
      </c>
      <c r="C450" s="13">
        <f>ExecutiveBranchEmployeesByOccupationalSeries[[#This Row],[Total Empl]]/$B$475</f>
        <v>8.2477387705043694E-4</v>
      </c>
      <c r="D450" s="9">
        <v>1558</v>
      </c>
      <c r="E450" s="9">
        <v>56</v>
      </c>
      <c r="F450" s="11">
        <f>ExecutiveBranchEmployeesByOccupationalSeries[[#This Row],[Female Employees]]/ExecutiveBranchEmployeesByOccupationalSeries[[#This Row],[Total Empl]]</f>
        <v>3.4696406443618343E-2</v>
      </c>
      <c r="G450" s="15">
        <f>((ExecutiveBranchEmployeesByOccupationalSeries[[#This Row],[Male Employees]]*ExecutiveBranchEmployeesByOccupationalSeries[[#This Row],[Male
Average Salary]])+(E450*ExecutiveBranchEmployeesByOccupationalSeries[[#This Row],[Female
Average Salary]]))/ExecutiveBranchEmployeesByOccupationalSeries[[#This Row],[Total Empl]]</f>
        <v>89162.714374225878</v>
      </c>
      <c r="H450" s="15">
        <v>89144.314505777002</v>
      </c>
      <c r="I450" s="15">
        <v>89674.625</v>
      </c>
      <c r="J450" s="11">
        <f>ROUND(ExecutiveBranchEmployeesByOccupationalSeries[[#This Row],[Female
Average Salary]]/ExecutiveBranchEmployeesByOccupationalSeries[[#This Row],[Male
Average Salary]],3)</f>
        <v>1.006</v>
      </c>
      <c r="K450" s="16">
        <f>ROUND(ExecutiveBranchEmployeesByOccupationalSeries[[#This Row],[% 
of Total Pop]]*ExecutiveBranchEmployeesByOccupationalSeries[[#This Row],[Female/ Male Salary %]],7)</f>
        <v>8.2969999999999995E-4</v>
      </c>
    </row>
    <row r="451" spans="1:11" ht="15.6" x14ac:dyDescent="0.3">
      <c r="A451" s="6" t="s">
        <v>456</v>
      </c>
      <c r="B451" s="9">
        <f>ExecutiveBranchEmployeesByOccupationalSeries[[#This Row],[Male Employees]]+ExecutiveBranchEmployeesByOccupationalSeries[[#This Row],[Female Employees]]</f>
        <v>403</v>
      </c>
      <c r="C451" s="13">
        <f>ExecutiveBranchEmployeesByOccupationalSeries[[#This Row],[Total Empl]]/$B$475</f>
        <v>2.0593796310491082E-4</v>
      </c>
      <c r="D451" s="9">
        <v>376</v>
      </c>
      <c r="E451" s="9">
        <v>27</v>
      </c>
      <c r="F451" s="11">
        <f>ExecutiveBranchEmployeesByOccupationalSeries[[#This Row],[Female Employees]]/ExecutiveBranchEmployeesByOccupationalSeries[[#This Row],[Total Empl]]</f>
        <v>6.699751861042183E-2</v>
      </c>
      <c r="G451" s="15">
        <f>((ExecutiveBranchEmployeesByOccupationalSeries[[#This Row],[Male Employees]]*ExecutiveBranchEmployeesByOccupationalSeries[[#This Row],[Male
Average Salary]])+(E451*ExecutiveBranchEmployeesByOccupationalSeries[[#This Row],[Female
Average Salary]]))/ExecutiveBranchEmployeesByOccupationalSeries[[#This Row],[Total Empl]]</f>
        <v>68250.836228287473</v>
      </c>
      <c r="H451" s="15">
        <v>68363.132978723006</v>
      </c>
      <c r="I451" s="15">
        <v>66687</v>
      </c>
      <c r="J451" s="11">
        <f>ROUND(ExecutiveBranchEmployeesByOccupationalSeries[[#This Row],[Female
Average Salary]]/ExecutiveBranchEmployeesByOccupationalSeries[[#This Row],[Male
Average Salary]],3)</f>
        <v>0.97499999999999998</v>
      </c>
      <c r="K451" s="16">
        <f>ROUND(ExecutiveBranchEmployeesByOccupationalSeries[[#This Row],[% 
of Total Pop]]*ExecutiveBranchEmployeesByOccupationalSeries[[#This Row],[Female/ Male Salary %]],7)</f>
        <v>2.008E-4</v>
      </c>
    </row>
    <row r="452" spans="1:11" ht="15.6" x14ac:dyDescent="0.3">
      <c r="A452" s="6" t="s">
        <v>457</v>
      </c>
      <c r="B452" s="9">
        <f>ExecutiveBranchEmployeesByOccupationalSeries[[#This Row],[Male Employees]]+ExecutiveBranchEmployeesByOccupationalSeries[[#This Row],[Female Employees]]</f>
        <v>8274</v>
      </c>
      <c r="C452" s="13">
        <f>ExecutiveBranchEmployeesByOccupationalSeries[[#This Row],[Total Empl]]/$B$475</f>
        <v>4.2281158975931319E-3</v>
      </c>
      <c r="D452" s="9">
        <v>7848</v>
      </c>
      <c r="E452" s="9">
        <v>426</v>
      </c>
      <c r="F452" s="11">
        <f>ExecutiveBranchEmployeesByOccupationalSeries[[#This Row],[Female Employees]]/ExecutiveBranchEmployeesByOccupationalSeries[[#This Row],[Total Empl]]</f>
        <v>5.1486584481508342E-2</v>
      </c>
      <c r="G452" s="15">
        <f>((ExecutiveBranchEmployeesByOccupationalSeries[[#This Row],[Male Employees]]*ExecutiveBranchEmployeesByOccupationalSeries[[#This Row],[Male
Average Salary]])+(E452*ExecutiveBranchEmployeesByOccupationalSeries[[#This Row],[Female
Average Salary]]))/ExecutiveBranchEmployeesByOccupationalSeries[[#This Row],[Total Empl]]</f>
        <v>70013.63403432419</v>
      </c>
      <c r="H452" s="15">
        <v>70231.723114168999</v>
      </c>
      <c r="I452" s="15">
        <v>65995.880281689999</v>
      </c>
      <c r="J452" s="11">
        <f>ROUND(ExecutiveBranchEmployeesByOccupationalSeries[[#This Row],[Female
Average Salary]]/ExecutiveBranchEmployeesByOccupationalSeries[[#This Row],[Male
Average Salary]],3)</f>
        <v>0.94</v>
      </c>
      <c r="K452" s="16">
        <f>ROUND(ExecutiveBranchEmployeesByOccupationalSeries[[#This Row],[% 
of Total Pop]]*ExecutiveBranchEmployeesByOccupationalSeries[[#This Row],[Female/ Male Salary %]],7)</f>
        <v>3.9744000000000003E-3</v>
      </c>
    </row>
    <row r="453" spans="1:11" ht="15.6" x14ac:dyDescent="0.3">
      <c r="A453" s="6" t="s">
        <v>438</v>
      </c>
      <c r="B453" s="9">
        <f>ExecutiveBranchEmployeesByOccupationalSeries[[#This Row],[Male Employees]]+ExecutiveBranchEmployeesByOccupationalSeries[[#This Row],[Female Employees]]</f>
        <v>188</v>
      </c>
      <c r="C453" s="13">
        <f>ExecutiveBranchEmployeesByOccupationalSeries[[#This Row],[Total Empl]]/$B$475</f>
        <v>9.6070315294598596E-5</v>
      </c>
      <c r="D453" s="9">
        <v>171</v>
      </c>
      <c r="E453" s="9">
        <v>17</v>
      </c>
      <c r="F453" s="11">
        <f>ExecutiveBranchEmployeesByOccupationalSeries[[#This Row],[Female Employees]]/ExecutiveBranchEmployeesByOccupationalSeries[[#This Row],[Total Empl]]</f>
        <v>9.0425531914893623E-2</v>
      </c>
      <c r="G453" s="15">
        <f>((ExecutiveBranchEmployeesByOccupationalSeries[[#This Row],[Male Employees]]*ExecutiveBranchEmployeesByOccupationalSeries[[#This Row],[Male
Average Salary]])+(E453*ExecutiveBranchEmployeesByOccupationalSeries[[#This Row],[Female
Average Salary]]))/ExecutiveBranchEmployeesByOccupationalSeries[[#This Row],[Total Empl]]</f>
        <v>55749.361702128102</v>
      </c>
      <c r="H453" s="15">
        <v>56363.473684211</v>
      </c>
      <c r="I453" s="15">
        <v>49572.117647059</v>
      </c>
      <c r="J453" s="11">
        <f>ROUND(ExecutiveBranchEmployeesByOccupationalSeries[[#This Row],[Female
Average Salary]]/ExecutiveBranchEmployeesByOccupationalSeries[[#This Row],[Male
Average Salary]],3)</f>
        <v>0.88</v>
      </c>
      <c r="K453" s="16">
        <f>ROUND(ExecutiveBranchEmployeesByOccupationalSeries[[#This Row],[% 
of Total Pop]]*ExecutiveBranchEmployeesByOccupationalSeries[[#This Row],[Female/ Male Salary %]],7)</f>
        <v>8.4499999999999994E-5</v>
      </c>
    </row>
    <row r="454" spans="1:11" ht="15.6" x14ac:dyDescent="0.3">
      <c r="A454" s="6" t="s">
        <v>436</v>
      </c>
      <c r="B454" s="9">
        <f>ExecutiveBranchEmployeesByOccupationalSeries[[#This Row],[Male Employees]]+ExecutiveBranchEmployeesByOccupationalSeries[[#This Row],[Female Employees]]</f>
        <v>151</v>
      </c>
      <c r="C454" s="13">
        <f>ExecutiveBranchEmployeesByOccupationalSeries[[#This Row],[Total Empl]]/$B$475</f>
        <v>7.7162859624916962E-5</v>
      </c>
      <c r="D454" s="9">
        <v>135</v>
      </c>
      <c r="E454" s="9">
        <v>16</v>
      </c>
      <c r="F454" s="11">
        <f>ExecutiveBranchEmployeesByOccupationalSeries[[#This Row],[Female Employees]]/ExecutiveBranchEmployeesByOccupationalSeries[[#This Row],[Total Empl]]</f>
        <v>0.10596026490066225</v>
      </c>
      <c r="G454" s="15">
        <f>((ExecutiveBranchEmployeesByOccupationalSeries[[#This Row],[Male Employees]]*ExecutiveBranchEmployeesByOccupationalSeries[[#This Row],[Male
Average Salary]])+(E454*ExecutiveBranchEmployeesByOccupationalSeries[[#This Row],[Female
Average Salary]]))/ExecutiveBranchEmployeesByOccupationalSeries[[#This Row],[Total Empl]]</f>
        <v>98469.754966887849</v>
      </c>
      <c r="H454" s="15">
        <v>98052.718518519003</v>
      </c>
      <c r="I454" s="15">
        <v>101988.5</v>
      </c>
      <c r="J454" s="11">
        <f>ROUND(ExecutiveBranchEmployeesByOccupationalSeries[[#This Row],[Female
Average Salary]]/ExecutiveBranchEmployeesByOccupationalSeries[[#This Row],[Male
Average Salary]],3)</f>
        <v>1.04</v>
      </c>
      <c r="K454" s="16">
        <f>ROUND(ExecutiveBranchEmployeesByOccupationalSeries[[#This Row],[% 
of Total Pop]]*ExecutiveBranchEmployeesByOccupationalSeries[[#This Row],[Female/ Male Salary %]],7)</f>
        <v>8.0199999999999998E-5</v>
      </c>
    </row>
    <row r="455" spans="1:11" ht="15.6" x14ac:dyDescent="0.3">
      <c r="A455" s="6" t="s">
        <v>437</v>
      </c>
      <c r="B455" s="9">
        <f>ExecutiveBranchEmployeesByOccupationalSeries[[#This Row],[Male Employees]]+ExecutiveBranchEmployeesByOccupationalSeries[[#This Row],[Female Employees]]</f>
        <v>209</v>
      </c>
      <c r="C455" s="13">
        <f>ExecutiveBranchEmployeesByOccupationalSeries[[#This Row],[Total Empl]]/$B$475</f>
        <v>1.0680157391793142E-4</v>
      </c>
      <c r="D455" s="9">
        <v>189</v>
      </c>
      <c r="E455" s="9">
        <v>20</v>
      </c>
      <c r="F455" s="11">
        <f>ExecutiveBranchEmployeesByOccupationalSeries[[#This Row],[Female Employees]]/ExecutiveBranchEmployeesByOccupationalSeries[[#This Row],[Total Empl]]</f>
        <v>9.569377990430622E-2</v>
      </c>
      <c r="G455" s="15">
        <f>((ExecutiveBranchEmployeesByOccupationalSeries[[#This Row],[Male Employees]]*ExecutiveBranchEmployeesByOccupationalSeries[[#This Row],[Male
Average Salary]])+(E455*ExecutiveBranchEmployeesByOccupationalSeries[[#This Row],[Female
Average Salary]]))/ExecutiveBranchEmployeesByOccupationalSeries[[#This Row],[Total Empl]]</f>
        <v>76174.32057416295</v>
      </c>
      <c r="H455" s="15">
        <v>76190.830687830996</v>
      </c>
      <c r="I455" s="15">
        <v>76018.3</v>
      </c>
      <c r="J455" s="11">
        <f>ROUND(ExecutiveBranchEmployeesByOccupationalSeries[[#This Row],[Female
Average Salary]]/ExecutiveBranchEmployeesByOccupationalSeries[[#This Row],[Male
Average Salary]],3)</f>
        <v>0.998</v>
      </c>
      <c r="K455" s="16">
        <f>ROUND(ExecutiveBranchEmployeesByOccupationalSeries[[#This Row],[% 
of Total Pop]]*ExecutiveBranchEmployeesByOccupationalSeries[[#This Row],[Female/ Male Salary %]],7)</f>
        <v>1.066E-4</v>
      </c>
    </row>
    <row r="456" spans="1:11" ht="15.6" x14ac:dyDescent="0.3">
      <c r="A456" s="6" t="s">
        <v>458</v>
      </c>
      <c r="B456" s="9">
        <f>ExecutiveBranchEmployeesByOccupationalSeries[[#This Row],[Male Employees]]+ExecutiveBranchEmployeesByOccupationalSeries[[#This Row],[Female Employees]]</f>
        <v>205</v>
      </c>
      <c r="C456" s="13">
        <f>ExecutiveBranchEmployeesByOccupationalSeries[[#This Row],[Total Empl]]/$B$475</f>
        <v>1.0475752465634422E-4</v>
      </c>
      <c r="D456" s="9">
        <v>198</v>
      </c>
      <c r="E456" s="9">
        <v>7</v>
      </c>
      <c r="F456" s="11">
        <f>ExecutiveBranchEmployeesByOccupationalSeries[[#This Row],[Female Employees]]/ExecutiveBranchEmployeesByOccupationalSeries[[#This Row],[Total Empl]]</f>
        <v>3.4146341463414637E-2</v>
      </c>
      <c r="G456" s="15">
        <f>((ExecutiveBranchEmployeesByOccupationalSeries[[#This Row],[Male Employees]]*ExecutiveBranchEmployeesByOccupationalSeries[[#This Row],[Male
Average Salary]])+(E456*ExecutiveBranchEmployeesByOccupationalSeries[[#This Row],[Female
Average Salary]]))/ExecutiveBranchEmployeesByOccupationalSeries[[#This Row],[Total Empl]]</f>
        <v>54908.590243902705</v>
      </c>
      <c r="H456" s="15">
        <v>54913.373737374</v>
      </c>
      <c r="I456" s="15">
        <v>54773.285714286001</v>
      </c>
      <c r="J456" s="11">
        <f>ROUND(ExecutiveBranchEmployeesByOccupationalSeries[[#This Row],[Female
Average Salary]]/ExecutiveBranchEmployeesByOccupationalSeries[[#This Row],[Male
Average Salary]],3)</f>
        <v>0.997</v>
      </c>
      <c r="K456" s="16">
        <f>ROUND(ExecutiveBranchEmployeesByOccupationalSeries[[#This Row],[% 
of Total Pop]]*ExecutiveBranchEmployeesByOccupationalSeries[[#This Row],[Female/ Male Salary %]],7)</f>
        <v>1.044E-4</v>
      </c>
    </row>
    <row r="457" spans="1:11" ht="15.6" x14ac:dyDescent="0.3">
      <c r="A457" s="6" t="s">
        <v>459</v>
      </c>
      <c r="B457" s="9">
        <f>ExecutiveBranchEmployeesByOccupationalSeries[[#This Row],[Male Employees]]+ExecutiveBranchEmployeesByOccupationalSeries[[#This Row],[Female Employees]]</f>
        <v>240</v>
      </c>
      <c r="C457" s="13">
        <f>ExecutiveBranchEmployeesByOccupationalSeries[[#This Row],[Total Empl]]/$B$475</f>
        <v>1.2264295569523224E-4</v>
      </c>
      <c r="D457" s="9">
        <v>229</v>
      </c>
      <c r="E457" s="9">
        <v>11</v>
      </c>
      <c r="F457" s="11">
        <f>ExecutiveBranchEmployeesByOccupationalSeries[[#This Row],[Female Employees]]/ExecutiveBranchEmployeesByOccupationalSeries[[#This Row],[Total Empl]]</f>
        <v>4.583333333333333E-2</v>
      </c>
      <c r="G457" s="15">
        <f>((ExecutiveBranchEmployeesByOccupationalSeries[[#This Row],[Male Employees]]*ExecutiveBranchEmployeesByOccupationalSeries[[#This Row],[Male
Average Salary]])+(E457*ExecutiveBranchEmployeesByOccupationalSeries[[#This Row],[Female
Average Salary]]))/ExecutiveBranchEmployeesByOccupationalSeries[[#This Row],[Total Empl]]</f>
        <v>53695.229166666715</v>
      </c>
      <c r="H457" s="15">
        <v>53756.248908296999</v>
      </c>
      <c r="I457" s="15">
        <v>52424.909090909001</v>
      </c>
      <c r="J457" s="11">
        <f>ROUND(ExecutiveBranchEmployeesByOccupationalSeries[[#This Row],[Female
Average Salary]]/ExecutiveBranchEmployeesByOccupationalSeries[[#This Row],[Male
Average Salary]],3)</f>
        <v>0.97499999999999998</v>
      </c>
      <c r="K457" s="16">
        <f>ROUND(ExecutiveBranchEmployeesByOccupationalSeries[[#This Row],[% 
of Total Pop]]*ExecutiveBranchEmployeesByOccupationalSeries[[#This Row],[Female/ Male Salary %]],7)</f>
        <v>1.1959999999999999E-4</v>
      </c>
    </row>
    <row r="458" spans="1:11" ht="15.6" x14ac:dyDescent="0.3">
      <c r="A458" s="6" t="s">
        <v>460</v>
      </c>
      <c r="B458" s="9">
        <f>ExecutiveBranchEmployeesByOccupationalSeries[[#This Row],[Male Employees]]+ExecutiveBranchEmployeesByOccupationalSeries[[#This Row],[Female Employees]]</f>
        <v>571</v>
      </c>
      <c r="C458" s="13">
        <f>ExecutiveBranchEmployeesByOccupationalSeries[[#This Row],[Total Empl]]/$B$475</f>
        <v>2.917880320915734E-4</v>
      </c>
      <c r="D458" s="9">
        <v>529</v>
      </c>
      <c r="E458" s="9">
        <v>42</v>
      </c>
      <c r="F458" s="11">
        <f>ExecutiveBranchEmployeesByOccupationalSeries[[#This Row],[Female Employees]]/ExecutiveBranchEmployeesByOccupationalSeries[[#This Row],[Total Empl]]</f>
        <v>7.3555166374781086E-2</v>
      </c>
      <c r="G458" s="15">
        <f>((ExecutiveBranchEmployeesByOccupationalSeries[[#This Row],[Male Employees]]*ExecutiveBranchEmployeesByOccupationalSeries[[#This Row],[Male
Average Salary]])+(E458*ExecutiveBranchEmployeesByOccupationalSeries[[#This Row],[Female
Average Salary]]))/ExecutiveBranchEmployeesByOccupationalSeries[[#This Row],[Total Empl]]</f>
        <v>50607.949211909021</v>
      </c>
      <c r="H458" s="15">
        <v>50633.291115312</v>
      </c>
      <c r="I458" s="15">
        <v>50288.761904762003</v>
      </c>
      <c r="J458" s="11">
        <f>ROUND(ExecutiveBranchEmployeesByOccupationalSeries[[#This Row],[Female
Average Salary]]/ExecutiveBranchEmployeesByOccupationalSeries[[#This Row],[Male
Average Salary]],3)</f>
        <v>0.99299999999999999</v>
      </c>
      <c r="K458" s="16">
        <f>ROUND(ExecutiveBranchEmployeesByOccupationalSeries[[#This Row],[% 
of Total Pop]]*ExecutiveBranchEmployeesByOccupationalSeries[[#This Row],[Female/ Male Salary %]],7)</f>
        <v>2.8969999999999999E-4</v>
      </c>
    </row>
    <row r="459" spans="1:11" ht="15.6" x14ac:dyDescent="0.3">
      <c r="A459" s="6" t="s">
        <v>461</v>
      </c>
      <c r="B459" s="9">
        <f>ExecutiveBranchEmployeesByOccupationalSeries[[#This Row],[Male Employees]]+ExecutiveBranchEmployeesByOccupationalSeries[[#This Row],[Female Employees]]</f>
        <v>428</v>
      </c>
      <c r="C459" s="13">
        <f>ExecutiveBranchEmployeesByOccupationalSeries[[#This Row],[Total Empl]]/$B$475</f>
        <v>2.1871327098983085E-4</v>
      </c>
      <c r="D459" s="9">
        <v>353</v>
      </c>
      <c r="E459" s="9">
        <v>75</v>
      </c>
      <c r="F459" s="11">
        <f>ExecutiveBranchEmployeesByOccupationalSeries[[#This Row],[Female Employees]]/ExecutiveBranchEmployeesByOccupationalSeries[[#This Row],[Total Empl]]</f>
        <v>0.17523364485981308</v>
      </c>
      <c r="G459" s="15">
        <f>((ExecutiveBranchEmployeesByOccupationalSeries[[#This Row],[Male Employees]]*ExecutiveBranchEmployeesByOccupationalSeries[[#This Row],[Male
Average Salary]])+(E459*ExecutiveBranchEmployeesByOccupationalSeries[[#This Row],[Female
Average Salary]]))/ExecutiveBranchEmployeesByOccupationalSeries[[#This Row],[Total Empl]]</f>
        <v>35966.507009345471</v>
      </c>
      <c r="H459" s="15">
        <v>35967.019830028003</v>
      </c>
      <c r="I459" s="15">
        <v>35964.093333333003</v>
      </c>
      <c r="J459" s="11">
        <f>ROUND(ExecutiveBranchEmployeesByOccupationalSeries[[#This Row],[Female
Average Salary]]/ExecutiveBranchEmployeesByOccupationalSeries[[#This Row],[Male
Average Salary]],3)</f>
        <v>1</v>
      </c>
      <c r="K459" s="16">
        <f>ROUND(ExecutiveBranchEmployeesByOccupationalSeries[[#This Row],[% 
of Total Pop]]*ExecutiveBranchEmployeesByOccupationalSeries[[#This Row],[Female/ Male Salary %]],7)</f>
        <v>2.187E-4</v>
      </c>
    </row>
    <row r="460" spans="1:11" ht="15.6" x14ac:dyDescent="0.3">
      <c r="A460" s="6" t="s">
        <v>475</v>
      </c>
      <c r="B460" s="9">
        <f>ExecutiveBranchEmployeesByOccupationalSeries[[#This Row],[Male Employees]]+ExecutiveBranchEmployeesByOccupationalSeries[[#This Row],[Female Employees]]</f>
        <v>115</v>
      </c>
      <c r="C460" s="13">
        <f>ExecutiveBranchEmployeesByOccupationalSeries[[#This Row],[Total Empl]]/$B$475</f>
        <v>5.876641627063212E-5</v>
      </c>
      <c r="D460" s="9">
        <v>114</v>
      </c>
      <c r="E460" s="9">
        <v>1</v>
      </c>
      <c r="F460" s="11">
        <f>ExecutiveBranchEmployeesByOccupationalSeries[[#This Row],[Female Employees]]/ExecutiveBranchEmployeesByOccupationalSeries[[#This Row],[Total Empl]]</f>
        <v>8.6956521739130436E-3</v>
      </c>
      <c r="G460" s="15">
        <f>((ExecutiveBranchEmployeesByOccupationalSeries[[#This Row],[Male Employees]]*ExecutiveBranchEmployeesByOccupationalSeries[[#This Row],[Male
Average Salary]])+(E460*ExecutiveBranchEmployeesByOccupationalSeries[[#This Row],[Female
Average Salary]]))/ExecutiveBranchEmployeesByOccupationalSeries[[#This Row],[Total Empl]]</f>
        <v>173273.52173913093</v>
      </c>
      <c r="H460" s="15">
        <v>173454.82456140401</v>
      </c>
      <c r="I460" s="15">
        <v>152605</v>
      </c>
      <c r="J460" s="11">
        <f>ROUND(ExecutiveBranchEmployeesByOccupationalSeries[[#This Row],[Female
Average Salary]]/ExecutiveBranchEmployeesByOccupationalSeries[[#This Row],[Male
Average Salary]],3)</f>
        <v>0.88</v>
      </c>
      <c r="K460" s="16">
        <f>ROUND(ExecutiveBranchEmployeesByOccupationalSeries[[#This Row],[% 
of Total Pop]]*ExecutiveBranchEmployeesByOccupationalSeries[[#This Row],[Female/ Male Salary %]],7)</f>
        <v>5.1700000000000003E-5</v>
      </c>
    </row>
    <row r="461" spans="1:11" ht="15.6" x14ac:dyDescent="0.3">
      <c r="A461" s="6" t="s">
        <v>462</v>
      </c>
      <c r="B461" s="9">
        <f>ExecutiveBranchEmployeesByOccupationalSeries[[#This Row],[Male Employees]]+ExecutiveBranchEmployeesByOccupationalSeries[[#This Row],[Female Employees]]</f>
        <v>107</v>
      </c>
      <c r="C461" s="13">
        <f>ExecutiveBranchEmployeesByOccupationalSeries[[#This Row],[Total Empl]]/$B$475</f>
        <v>5.4678317747457713E-5</v>
      </c>
      <c r="D461" s="9">
        <v>101</v>
      </c>
      <c r="E461" s="9">
        <v>6</v>
      </c>
      <c r="F461" s="11">
        <f>ExecutiveBranchEmployeesByOccupationalSeries[[#This Row],[Female Employees]]/ExecutiveBranchEmployeesByOccupationalSeries[[#This Row],[Total Empl]]</f>
        <v>5.6074766355140186E-2</v>
      </c>
      <c r="G461" s="15">
        <f>((ExecutiveBranchEmployeesByOccupationalSeries[[#This Row],[Male Employees]]*ExecutiveBranchEmployeesByOccupationalSeries[[#This Row],[Male
Average Salary]])+(E461*ExecutiveBranchEmployeesByOccupationalSeries[[#This Row],[Female
Average Salary]]))/ExecutiveBranchEmployeesByOccupationalSeries[[#This Row],[Total Empl]]</f>
        <v>113748.52336448616</v>
      </c>
      <c r="H461" s="15">
        <v>114210.782178218</v>
      </c>
      <c r="I461" s="15">
        <v>105967.16666666701</v>
      </c>
      <c r="J461" s="11">
        <f>ROUND(ExecutiveBranchEmployeesByOccupationalSeries[[#This Row],[Female
Average Salary]]/ExecutiveBranchEmployeesByOccupationalSeries[[#This Row],[Male
Average Salary]],3)</f>
        <v>0.92800000000000005</v>
      </c>
      <c r="K461" s="16">
        <f>ROUND(ExecutiveBranchEmployeesByOccupationalSeries[[#This Row],[% 
of Total Pop]]*ExecutiveBranchEmployeesByOccupationalSeries[[#This Row],[Female/ Male Salary %]],7)</f>
        <v>5.0699999999999999E-5</v>
      </c>
    </row>
    <row r="462" spans="1:11" ht="15.6" x14ac:dyDescent="0.3">
      <c r="A462" s="6" t="s">
        <v>463</v>
      </c>
      <c r="B462" s="9">
        <f>ExecutiveBranchEmployeesByOccupationalSeries[[#This Row],[Male Employees]]+ExecutiveBranchEmployeesByOccupationalSeries[[#This Row],[Female Employees]]</f>
        <v>163</v>
      </c>
      <c r="C462" s="13">
        <f>ExecutiveBranchEmployeesByOccupationalSeries[[#This Row],[Total Empl]]/$B$475</f>
        <v>8.3295007409678578E-5</v>
      </c>
      <c r="D462" s="9">
        <v>154</v>
      </c>
      <c r="E462" s="9">
        <v>9</v>
      </c>
      <c r="F462" s="11">
        <f>ExecutiveBranchEmployeesByOccupationalSeries[[#This Row],[Female Employees]]/ExecutiveBranchEmployeesByOccupationalSeries[[#This Row],[Total Empl]]</f>
        <v>5.5214723926380369E-2</v>
      </c>
      <c r="G462" s="15">
        <f>((ExecutiveBranchEmployeesByOccupationalSeries[[#This Row],[Male Employees]]*ExecutiveBranchEmployeesByOccupationalSeries[[#This Row],[Male
Average Salary]])+(E462*ExecutiveBranchEmployeesByOccupationalSeries[[#This Row],[Female
Average Salary]]))/ExecutiveBranchEmployeesByOccupationalSeries[[#This Row],[Total Empl]]</f>
        <v>102425.11042944802</v>
      </c>
      <c r="H462" s="15">
        <v>102559.694805195</v>
      </c>
      <c r="I462" s="15">
        <v>100122.222222222</v>
      </c>
      <c r="J462" s="11">
        <f>ROUND(ExecutiveBranchEmployeesByOccupationalSeries[[#This Row],[Female
Average Salary]]/ExecutiveBranchEmployeesByOccupationalSeries[[#This Row],[Male
Average Salary]],3)</f>
        <v>0.97599999999999998</v>
      </c>
      <c r="K462" s="16">
        <f>ROUND(ExecutiveBranchEmployeesByOccupationalSeries[[#This Row],[% 
of Total Pop]]*ExecutiveBranchEmployeesByOccupationalSeries[[#This Row],[Female/ Male Salary %]],7)</f>
        <v>8.1299999999999997E-5</v>
      </c>
    </row>
    <row r="463" spans="1:11" ht="15.6" x14ac:dyDescent="0.3">
      <c r="A463" s="6" t="s">
        <v>464</v>
      </c>
      <c r="B463" s="9">
        <f>ExecutiveBranchEmployeesByOccupationalSeries[[#This Row],[Male Employees]]+ExecutiveBranchEmployeesByOccupationalSeries[[#This Row],[Female Employees]]</f>
        <v>243</v>
      </c>
      <c r="C463" s="13">
        <f>ExecutiveBranchEmployeesByOccupationalSeries[[#This Row],[Total Empl]]/$B$475</f>
        <v>1.2417599264142267E-4</v>
      </c>
      <c r="D463" s="9">
        <v>228</v>
      </c>
      <c r="E463" s="9">
        <v>15</v>
      </c>
      <c r="F463" s="11">
        <f>ExecutiveBranchEmployeesByOccupationalSeries[[#This Row],[Female Employees]]/ExecutiveBranchEmployeesByOccupationalSeries[[#This Row],[Total Empl]]</f>
        <v>6.1728395061728392E-2</v>
      </c>
      <c r="G463" s="15">
        <f>((ExecutiveBranchEmployeesByOccupationalSeries[[#This Row],[Male Employees]]*ExecutiveBranchEmployeesByOccupationalSeries[[#This Row],[Male
Average Salary]])+(E463*ExecutiveBranchEmployeesByOccupationalSeries[[#This Row],[Female
Average Salary]]))/ExecutiveBranchEmployeesByOccupationalSeries[[#This Row],[Total Empl]]</f>
        <v>81156.374485596563</v>
      </c>
      <c r="H463" s="15">
        <v>81314.842105263</v>
      </c>
      <c r="I463" s="15">
        <v>78747.666666667006</v>
      </c>
      <c r="J463" s="11">
        <f>ROUND(ExecutiveBranchEmployeesByOccupationalSeries[[#This Row],[Female
Average Salary]]/ExecutiveBranchEmployeesByOccupationalSeries[[#This Row],[Male
Average Salary]],3)</f>
        <v>0.96799999999999997</v>
      </c>
      <c r="K463" s="16">
        <f>ROUND(ExecutiveBranchEmployeesByOccupationalSeries[[#This Row],[% 
of Total Pop]]*ExecutiveBranchEmployeesByOccupationalSeries[[#This Row],[Female/ Male Salary %]],7)</f>
        <v>1.2019999999999999E-4</v>
      </c>
    </row>
    <row r="464" spans="1:11" ht="15.6" x14ac:dyDescent="0.3">
      <c r="A464" s="6" t="s">
        <v>465</v>
      </c>
      <c r="B464" s="9">
        <f>ExecutiveBranchEmployeesByOccupationalSeries[[#This Row],[Male Employees]]+ExecutiveBranchEmployeesByOccupationalSeries[[#This Row],[Female Employees]]</f>
        <v>113</v>
      </c>
      <c r="C464" s="13">
        <f>ExecutiveBranchEmployeesByOccupationalSeries[[#This Row],[Total Empl]]/$B$475</f>
        <v>5.7744391639838522E-5</v>
      </c>
      <c r="D464" s="9">
        <v>112</v>
      </c>
      <c r="E464" s="9">
        <v>1</v>
      </c>
      <c r="F464" s="11">
        <f>ExecutiveBranchEmployeesByOccupationalSeries[[#This Row],[Female Employees]]/ExecutiveBranchEmployeesByOccupationalSeries[[#This Row],[Total Empl]]</f>
        <v>8.8495575221238937E-3</v>
      </c>
      <c r="G464" s="15">
        <f>((ExecutiveBranchEmployeesByOccupationalSeries[[#This Row],[Male Employees]]*ExecutiveBranchEmployeesByOccupationalSeries[[#This Row],[Male
Average Salary]])+(E464*ExecutiveBranchEmployeesByOccupationalSeries[[#This Row],[Female
Average Salary]]))/ExecutiveBranchEmployeesByOccupationalSeries[[#This Row],[Total Empl]]</f>
        <v>53562.814159291753</v>
      </c>
      <c r="H464" s="15">
        <v>53558.464285713999</v>
      </c>
      <c r="I464" s="15">
        <v>54050</v>
      </c>
      <c r="J464" s="11">
        <f>ROUND(ExecutiveBranchEmployeesByOccupationalSeries[[#This Row],[Female
Average Salary]]/ExecutiveBranchEmployeesByOccupationalSeries[[#This Row],[Male
Average Salary]],3)</f>
        <v>1.0089999999999999</v>
      </c>
      <c r="K464" s="16">
        <f>ROUND(ExecutiveBranchEmployeesByOccupationalSeries[[#This Row],[% 
of Total Pop]]*ExecutiveBranchEmployeesByOccupationalSeries[[#This Row],[Female/ Male Salary %]],7)</f>
        <v>5.8300000000000001E-5</v>
      </c>
    </row>
    <row r="465" spans="1:11" ht="15.6" x14ac:dyDescent="0.3">
      <c r="A465" s="6" t="s">
        <v>466</v>
      </c>
      <c r="B465" s="9">
        <f>ExecutiveBranchEmployeesByOccupationalSeries[[#This Row],[Male Employees]]+ExecutiveBranchEmployeesByOccupationalSeries[[#This Row],[Female Employees]]</f>
        <v>214</v>
      </c>
      <c r="C465" s="13">
        <f>ExecutiveBranchEmployeesByOccupationalSeries[[#This Row],[Total Empl]]/$B$475</f>
        <v>1.0935663549491543E-4</v>
      </c>
      <c r="D465" s="9">
        <v>206</v>
      </c>
      <c r="E465" s="9">
        <v>8</v>
      </c>
      <c r="F465" s="11">
        <f>ExecutiveBranchEmployeesByOccupationalSeries[[#This Row],[Female Employees]]/ExecutiveBranchEmployeesByOccupationalSeries[[#This Row],[Total Empl]]</f>
        <v>3.7383177570093455E-2</v>
      </c>
      <c r="G465" s="15">
        <f>((ExecutiveBranchEmployeesByOccupationalSeries[[#This Row],[Male Employees]]*ExecutiveBranchEmployeesByOccupationalSeries[[#This Row],[Male
Average Salary]])+(E465*ExecutiveBranchEmployeesByOccupationalSeries[[#This Row],[Female
Average Salary]]))/ExecutiveBranchEmployeesByOccupationalSeries[[#This Row],[Total Empl]]</f>
        <v>45474.556074766355</v>
      </c>
      <c r="H465" s="15">
        <v>45574</v>
      </c>
      <c r="I465" s="15">
        <v>42913.875</v>
      </c>
      <c r="J465" s="11">
        <f>ROUND(ExecutiveBranchEmployeesByOccupationalSeries[[#This Row],[Female
Average Salary]]/ExecutiveBranchEmployeesByOccupationalSeries[[#This Row],[Male
Average Salary]],3)</f>
        <v>0.94199999999999995</v>
      </c>
      <c r="K465" s="16">
        <f>ROUND(ExecutiveBranchEmployeesByOccupationalSeries[[#This Row],[% 
of Total Pop]]*ExecutiveBranchEmployeesByOccupationalSeries[[#This Row],[Female/ Male Salary %]],7)</f>
        <v>1.03E-4</v>
      </c>
    </row>
    <row r="466" spans="1:11" ht="15.6" x14ac:dyDescent="0.3">
      <c r="A466" s="6" t="s">
        <v>467</v>
      </c>
      <c r="B466" s="9">
        <f>ExecutiveBranchEmployeesByOccupationalSeries[[#This Row],[Male Employees]]+ExecutiveBranchEmployeesByOccupationalSeries[[#This Row],[Female Employees]]</f>
        <v>267</v>
      </c>
      <c r="C466" s="13">
        <f>ExecutiveBranchEmployeesByOccupationalSeries[[#This Row],[Total Empl]]/$B$475</f>
        <v>1.3644028821094587E-4</v>
      </c>
      <c r="D466" s="9">
        <v>232</v>
      </c>
      <c r="E466" s="9">
        <v>35</v>
      </c>
      <c r="F466" s="11">
        <f>ExecutiveBranchEmployeesByOccupationalSeries[[#This Row],[Female Employees]]/ExecutiveBranchEmployeesByOccupationalSeries[[#This Row],[Total Empl]]</f>
        <v>0.13108614232209737</v>
      </c>
      <c r="G466" s="15">
        <f>((ExecutiveBranchEmployeesByOccupationalSeries[[#This Row],[Male Employees]]*ExecutiveBranchEmployeesByOccupationalSeries[[#This Row],[Male
Average Salary]])+(E466*ExecutiveBranchEmployeesByOccupationalSeries[[#This Row],[Female
Average Salary]]))/ExecutiveBranchEmployeesByOccupationalSeries[[#This Row],[Total Empl]]</f>
        <v>37941.951310861332</v>
      </c>
      <c r="H466" s="15">
        <v>37892.672413793</v>
      </c>
      <c r="I466" s="15">
        <v>38268.6</v>
      </c>
      <c r="J466" s="11">
        <f>ROUND(ExecutiveBranchEmployeesByOccupationalSeries[[#This Row],[Female
Average Salary]]/ExecutiveBranchEmployeesByOccupationalSeries[[#This Row],[Male
Average Salary]],3)</f>
        <v>1.01</v>
      </c>
      <c r="K466" s="16">
        <f>ROUND(ExecutiveBranchEmployeesByOccupationalSeries[[#This Row],[% 
of Total Pop]]*ExecutiveBranchEmployeesByOccupationalSeries[[#This Row],[Female/ Male Salary %]],7)</f>
        <v>1.3779999999999999E-4</v>
      </c>
    </row>
    <row r="467" spans="1:11" ht="15.6" x14ac:dyDescent="0.3">
      <c r="A467" s="6" t="s">
        <v>468</v>
      </c>
      <c r="B467" s="9">
        <f>ExecutiveBranchEmployeesByOccupationalSeries[[#This Row],[Male Employees]]+ExecutiveBranchEmployeesByOccupationalSeries[[#This Row],[Female Employees]]</f>
        <v>119</v>
      </c>
      <c r="C467" s="13">
        <f>ExecutiveBranchEmployeesByOccupationalSeries[[#This Row],[Total Empl]]/$B$475</f>
        <v>6.081046553221933E-5</v>
      </c>
      <c r="D467" s="9">
        <v>92</v>
      </c>
      <c r="E467" s="9">
        <v>27</v>
      </c>
      <c r="F467" s="11">
        <f>ExecutiveBranchEmployeesByOccupationalSeries[[#This Row],[Female Employees]]/ExecutiveBranchEmployeesByOccupationalSeries[[#This Row],[Total Empl]]</f>
        <v>0.22689075630252101</v>
      </c>
      <c r="G467" s="15">
        <f>((ExecutiveBranchEmployeesByOccupationalSeries[[#This Row],[Male Employees]]*ExecutiveBranchEmployeesByOccupationalSeries[[#This Row],[Male
Average Salary]])+(E467*ExecutiveBranchEmployeesByOccupationalSeries[[#This Row],[Female
Average Salary]]))/ExecutiveBranchEmployeesByOccupationalSeries[[#This Row],[Total Empl]]</f>
        <v>49700.815126050155</v>
      </c>
      <c r="H467" s="15">
        <v>49544.173913043</v>
      </c>
      <c r="I467" s="15">
        <v>50234.555555555999</v>
      </c>
      <c r="J467" s="11">
        <f>ROUND(ExecutiveBranchEmployeesByOccupationalSeries[[#This Row],[Female
Average Salary]]/ExecutiveBranchEmployeesByOccupationalSeries[[#This Row],[Male
Average Salary]],3)</f>
        <v>1.014</v>
      </c>
      <c r="K467" s="16">
        <f>ROUND(ExecutiveBranchEmployeesByOccupationalSeries[[#This Row],[% 
of Total Pop]]*ExecutiveBranchEmployeesByOccupationalSeries[[#This Row],[Female/ Male Salary %]],7)</f>
        <v>6.1699999999999995E-5</v>
      </c>
    </row>
    <row r="468" spans="1:11" ht="15.6" x14ac:dyDescent="0.3">
      <c r="A468" s="6" t="s">
        <v>469</v>
      </c>
      <c r="B468" s="9">
        <f>ExecutiveBranchEmployeesByOccupationalSeries[[#This Row],[Male Employees]]+ExecutiveBranchEmployeesByOccupationalSeries[[#This Row],[Female Employees]]</f>
        <v>104</v>
      </c>
      <c r="C468" s="13">
        <f>ExecutiveBranchEmployeesByOccupationalSeries[[#This Row],[Total Empl]]/$B$475</f>
        <v>5.3145280801267309E-5</v>
      </c>
      <c r="D468" s="9">
        <v>73</v>
      </c>
      <c r="E468" s="9">
        <v>31</v>
      </c>
      <c r="F468" s="11">
        <f>ExecutiveBranchEmployeesByOccupationalSeries[[#This Row],[Female Employees]]/ExecutiveBranchEmployeesByOccupationalSeries[[#This Row],[Total Empl]]</f>
        <v>0.29807692307692307</v>
      </c>
      <c r="G468" s="15">
        <f>((ExecutiveBranchEmployeesByOccupationalSeries[[#This Row],[Male Employees]]*ExecutiveBranchEmployeesByOccupationalSeries[[#This Row],[Male
Average Salary]])+(E468*ExecutiveBranchEmployeesByOccupationalSeries[[#This Row],[Female
Average Salary]]))/ExecutiveBranchEmployeesByOccupationalSeries[[#This Row],[Total Empl]]</f>
        <v>44259.221153846549</v>
      </c>
      <c r="H468" s="15">
        <v>44828.260273972999</v>
      </c>
      <c r="I468" s="15">
        <v>42919.225806451999</v>
      </c>
      <c r="J468" s="11">
        <f>ROUND(ExecutiveBranchEmployeesByOccupationalSeries[[#This Row],[Female
Average Salary]]/ExecutiveBranchEmployeesByOccupationalSeries[[#This Row],[Male
Average Salary]],3)</f>
        <v>0.95699999999999996</v>
      </c>
      <c r="K468" s="16">
        <f>ROUND(ExecutiveBranchEmployeesByOccupationalSeries[[#This Row],[% 
of Total Pop]]*ExecutiveBranchEmployeesByOccupationalSeries[[#This Row],[Female/ Male Salary %]],7)</f>
        <v>5.0899999999999997E-5</v>
      </c>
    </row>
    <row r="469" spans="1:11" ht="15.6" x14ac:dyDescent="0.3">
      <c r="A469" s="6" t="s">
        <v>470</v>
      </c>
      <c r="B469" s="9">
        <f>ExecutiveBranchEmployeesByOccupationalSeries[[#This Row],[Male Employees]]+ExecutiveBranchEmployeesByOccupationalSeries[[#This Row],[Female Employees]]</f>
        <v>732</v>
      </c>
      <c r="C469" s="13">
        <f>ExecutiveBranchEmployeesByOccupationalSeries[[#This Row],[Total Empl]]/$B$475</f>
        <v>3.740610148704584E-4</v>
      </c>
      <c r="D469" s="9">
        <v>532</v>
      </c>
      <c r="E469" s="9">
        <v>200</v>
      </c>
      <c r="F469" s="11">
        <f>ExecutiveBranchEmployeesByOccupationalSeries[[#This Row],[Female Employees]]/ExecutiveBranchEmployeesByOccupationalSeries[[#This Row],[Total Empl]]</f>
        <v>0.27322404371584702</v>
      </c>
      <c r="G469" s="15">
        <f>((ExecutiveBranchEmployeesByOccupationalSeries[[#This Row],[Male Employees]]*ExecutiveBranchEmployeesByOccupationalSeries[[#This Row],[Male
Average Salary]])+(E469*ExecutiveBranchEmployeesByOccupationalSeries[[#This Row],[Female
Average Salary]]))/ExecutiveBranchEmployeesByOccupationalSeries[[#This Row],[Total Empl]]</f>
        <v>35678.20218579223</v>
      </c>
      <c r="H469" s="15">
        <v>35943.084586466</v>
      </c>
      <c r="I469" s="15">
        <v>34973.614999999998</v>
      </c>
      <c r="J469" s="11">
        <f>ROUND(ExecutiveBranchEmployeesByOccupationalSeries[[#This Row],[Female
Average Salary]]/ExecutiveBranchEmployeesByOccupationalSeries[[#This Row],[Male
Average Salary]],3)</f>
        <v>0.97299999999999998</v>
      </c>
      <c r="K469" s="16">
        <f>ROUND(ExecutiveBranchEmployeesByOccupationalSeries[[#This Row],[% 
of Total Pop]]*ExecutiveBranchEmployeesByOccupationalSeries[[#This Row],[Female/ Male Salary %]],7)</f>
        <v>3.6400000000000001E-4</v>
      </c>
    </row>
    <row r="470" spans="1:11" ht="15.6" x14ac:dyDescent="0.3">
      <c r="A470" s="6" t="s">
        <v>476</v>
      </c>
      <c r="B470" s="9">
        <f>ExecutiveBranchEmployeesByOccupationalSeries[[#This Row],[Male Employees]]+ExecutiveBranchEmployeesByOccupationalSeries[[#This Row],[Female Employees]]</f>
        <v>105</v>
      </c>
      <c r="C470" s="13">
        <f>ExecutiveBranchEmployeesByOccupationalSeries[[#This Row],[Total Empl]]/$B$475</f>
        <v>5.3656293116664108E-5</v>
      </c>
      <c r="D470" s="9">
        <v>92</v>
      </c>
      <c r="E470" s="9">
        <v>13</v>
      </c>
      <c r="F470" s="11">
        <f>ExecutiveBranchEmployeesByOccupationalSeries[[#This Row],[Female Employees]]/ExecutiveBranchEmployeesByOccupationalSeries[[#This Row],[Total Empl]]</f>
        <v>0.12380952380952381</v>
      </c>
      <c r="G470" s="15">
        <f>((ExecutiveBranchEmployeesByOccupationalSeries[[#This Row],[Male Employees]]*ExecutiveBranchEmployeesByOccupationalSeries[[#This Row],[Male
Average Salary]])+(E470*ExecutiveBranchEmployeesByOccupationalSeries[[#This Row],[Female
Average Salary]]))/ExecutiveBranchEmployeesByOccupationalSeries[[#This Row],[Total Empl]]</f>
        <v>82704.952380952207</v>
      </c>
      <c r="H470" s="15">
        <v>82714.260869564998</v>
      </c>
      <c r="I470" s="15">
        <v>82639.076923076995</v>
      </c>
      <c r="J470" s="11">
        <f>ROUND(ExecutiveBranchEmployeesByOccupationalSeries[[#This Row],[Female
Average Salary]]/ExecutiveBranchEmployeesByOccupationalSeries[[#This Row],[Male
Average Salary]],3)</f>
        <v>0.999</v>
      </c>
      <c r="K470" s="16">
        <f>ROUND(ExecutiveBranchEmployeesByOccupationalSeries[[#This Row],[% 
of Total Pop]]*ExecutiveBranchEmployeesByOccupationalSeries[[#This Row],[Female/ Male Salary %]],7)</f>
        <v>5.3600000000000002E-5</v>
      </c>
    </row>
    <row r="471" spans="1:11" ht="15.6" x14ac:dyDescent="0.3">
      <c r="A471" s="6" t="s">
        <v>471</v>
      </c>
      <c r="B471" s="9">
        <f>ExecutiveBranchEmployeesByOccupationalSeries[[#This Row],[Male Employees]]+ExecutiveBranchEmployeesByOccupationalSeries[[#This Row],[Female Employees]]</f>
        <v>142</v>
      </c>
      <c r="C471" s="13">
        <f>ExecutiveBranchEmployeesByOccupationalSeries[[#This Row],[Total Empl]]/$B$475</f>
        <v>7.2563748786345756E-5</v>
      </c>
      <c r="D471" s="9">
        <v>94</v>
      </c>
      <c r="E471" s="9">
        <v>48</v>
      </c>
      <c r="F471" s="11">
        <f>ExecutiveBranchEmployeesByOccupationalSeries[[#This Row],[Female Employees]]/ExecutiveBranchEmployeesByOccupationalSeries[[#This Row],[Total Empl]]</f>
        <v>0.3380281690140845</v>
      </c>
      <c r="G471" s="15">
        <f>((ExecutiveBranchEmployeesByOccupationalSeries[[#This Row],[Male Employees]]*ExecutiveBranchEmployeesByOccupationalSeries[[#This Row],[Male
Average Salary]])+(E471*ExecutiveBranchEmployeesByOccupationalSeries[[#This Row],[Female
Average Salary]]))/ExecutiveBranchEmployeesByOccupationalSeries[[#This Row],[Total Empl]]</f>
        <v>39374.669014084531</v>
      </c>
      <c r="H471" s="15">
        <v>39363.351063829999</v>
      </c>
      <c r="I471" s="15">
        <v>39396.833333333001</v>
      </c>
      <c r="J471" s="11">
        <f>ROUND(ExecutiveBranchEmployeesByOccupationalSeries[[#This Row],[Female
Average Salary]]/ExecutiveBranchEmployeesByOccupationalSeries[[#This Row],[Male
Average Salary]],3)</f>
        <v>1.0009999999999999</v>
      </c>
      <c r="K471" s="16">
        <f>ROUND(ExecutiveBranchEmployeesByOccupationalSeries[[#This Row],[% 
of Total Pop]]*ExecutiveBranchEmployeesByOccupationalSeries[[#This Row],[Female/ Male Salary %]],7)</f>
        <v>7.2600000000000003E-5</v>
      </c>
    </row>
    <row r="472" spans="1:11" ht="15.6" x14ac:dyDescent="0.3">
      <c r="A472" s="6" t="s">
        <v>472</v>
      </c>
      <c r="B472" s="9">
        <f>ExecutiveBranchEmployeesByOccupationalSeries[[#This Row],[Male Employees]]+ExecutiveBranchEmployeesByOccupationalSeries[[#This Row],[Female Employees]]</f>
        <v>135</v>
      </c>
      <c r="C472" s="13">
        <f>ExecutiveBranchEmployeesByOccupationalSeries[[#This Row],[Total Empl]]/$B$475</f>
        <v>6.8986662578568149E-5</v>
      </c>
      <c r="D472" s="9">
        <v>107</v>
      </c>
      <c r="E472" s="9">
        <v>28</v>
      </c>
      <c r="F472" s="11">
        <f>ExecutiveBranchEmployeesByOccupationalSeries[[#This Row],[Female Employees]]/ExecutiveBranchEmployeesByOccupationalSeries[[#This Row],[Total Empl]]</f>
        <v>0.2074074074074074</v>
      </c>
      <c r="G472" s="15">
        <f>((ExecutiveBranchEmployeesByOccupationalSeries[[#This Row],[Male Employees]]*ExecutiveBranchEmployeesByOccupationalSeries[[#This Row],[Male
Average Salary]])+(E472*ExecutiveBranchEmployeesByOccupationalSeries[[#This Row],[Female
Average Salary]]))/ExecutiveBranchEmployeesByOccupationalSeries[[#This Row],[Total Empl]]</f>
        <v>48110.637037037435</v>
      </c>
      <c r="H472" s="15">
        <v>48381.345794392997</v>
      </c>
      <c r="I472" s="15">
        <v>47076.142857143001</v>
      </c>
      <c r="J472" s="11">
        <f>ROUND(ExecutiveBranchEmployeesByOccupationalSeries[[#This Row],[Female
Average Salary]]/ExecutiveBranchEmployeesByOccupationalSeries[[#This Row],[Male
Average Salary]],3)</f>
        <v>0.97299999999999998</v>
      </c>
      <c r="K472" s="16">
        <f>ROUND(ExecutiveBranchEmployeesByOccupationalSeries[[#This Row],[% 
of Total Pop]]*ExecutiveBranchEmployeesByOccupationalSeries[[#This Row],[Female/ Male Salary %]],7)</f>
        <v>6.7100000000000005E-5</v>
      </c>
    </row>
    <row r="473" spans="1:11" ht="15.6" x14ac:dyDescent="0.3">
      <c r="A473" s="6" t="s">
        <v>477</v>
      </c>
      <c r="B473" s="9">
        <f>ExecutiveBranchEmployeesByOccupationalSeries[[#This Row],[Male Employees]]+ExecutiveBranchEmployeesByOccupationalSeries[[#This Row],[Female Employees]]</f>
        <v>106</v>
      </c>
      <c r="C473" s="13">
        <f>ExecutiveBranchEmployeesByOccupationalSeries[[#This Row],[Total Empl]]/$B$475</f>
        <v>5.4167305432060914E-5</v>
      </c>
      <c r="D473" s="9">
        <v>69</v>
      </c>
      <c r="E473" s="9">
        <v>37</v>
      </c>
      <c r="F473" s="11">
        <f>ExecutiveBranchEmployeesByOccupationalSeries[[#This Row],[Female Employees]]/ExecutiveBranchEmployeesByOccupationalSeries[[#This Row],[Total Empl]]</f>
        <v>0.34905660377358488</v>
      </c>
      <c r="G473" s="15">
        <f>((ExecutiveBranchEmployeesByOccupationalSeries[[#This Row],[Male Employees]]*ExecutiveBranchEmployeesByOccupationalSeries[[#This Row],[Male
Average Salary]])+(E473*ExecutiveBranchEmployeesByOccupationalSeries[[#This Row],[Female
Average Salary]]))/ExecutiveBranchEmployeesByOccupationalSeries[[#This Row],[Total Empl]]</f>
        <v>53134.660377358516</v>
      </c>
      <c r="H473" s="15">
        <v>53171.463768116002</v>
      </c>
      <c r="I473" s="15">
        <v>53066.027027026998</v>
      </c>
      <c r="J473" s="11">
        <f>ROUND(ExecutiveBranchEmployeesByOccupationalSeries[[#This Row],[Female
Average Salary]]/ExecutiveBranchEmployeesByOccupationalSeries[[#This Row],[Male
Average Salary]],3)</f>
        <v>0.998</v>
      </c>
      <c r="K473" s="16">
        <f>ROUND(ExecutiveBranchEmployeesByOccupationalSeries[[#This Row],[% 
of Total Pop]]*ExecutiveBranchEmployeesByOccupationalSeries[[#This Row],[Female/ Male Salary %]],7)</f>
        <v>5.41E-5</v>
      </c>
    </row>
    <row r="474" spans="1:11" ht="15.6" x14ac:dyDescent="0.3">
      <c r="A474" s="6" t="s">
        <v>4</v>
      </c>
      <c r="B474" s="9">
        <f>ExecutiveBranchEmployeesByOccupationalSeries[[#This Row],[Male Employees]]+ExecutiveBranchEmployeesByOccupationalSeries[[#This Row],[Female Employees]]</f>
        <v>6974</v>
      </c>
      <c r="C474" s="13">
        <f>ExecutiveBranchEmployeesByOccupationalSeries[[#This Row],[Total Empl]]/$B$475</f>
        <v>3.5637998875772906E-3</v>
      </c>
      <c r="D474" s="9">
        <v>5304</v>
      </c>
      <c r="E474" s="9">
        <v>1670</v>
      </c>
      <c r="F474" s="11">
        <f>ExecutiveBranchEmployeesByOccupationalSeries[[#This Row],[Female Employees]]/ExecutiveBranchEmployeesByOccupationalSeries[[#This Row],[Total Empl]]</f>
        <v>0.23946085460281044</v>
      </c>
      <c r="G474" s="15">
        <f>((ExecutiveBranchEmployeesByOccupationalSeries[[#This Row],[Male Employees]]*ExecutiveBranchEmployeesByOccupationalSeries[[#This Row],[Male
Average Salary]])+(E474*ExecutiveBranchEmployeesByOccupationalSeries[[#This Row],[Female
Average Salary]]))/ExecutiveBranchEmployeesByOccupationalSeries[[#This Row],[Total Empl]]</f>
        <v>79292.697734442219</v>
      </c>
      <c r="H474" s="15">
        <v>77826</v>
      </c>
      <c r="I474" s="15">
        <v>83951</v>
      </c>
      <c r="J474" s="11">
        <f>ROUND(ExecutiveBranchEmployeesByOccupationalSeries[[#This Row],[Female
Average Salary]]/ExecutiveBranchEmployeesByOccupationalSeries[[#This Row],[Male
Average Salary]],3)</f>
        <v>1.079</v>
      </c>
      <c r="K474" s="16">
        <f>ROUND(ExecutiveBranchEmployeesByOccupationalSeries[[#This Row],[% 
of Total Pop]]*ExecutiveBranchEmployeesByOccupationalSeries[[#This Row],[Female/ Male Salary %]],7)</f>
        <v>3.8452999999999998E-3</v>
      </c>
    </row>
    <row r="475" spans="1:11" ht="15.6" x14ac:dyDescent="0.3">
      <c r="A475" s="6" t="s">
        <v>334</v>
      </c>
      <c r="B475" s="9">
        <f>SUM(B4:B474)</f>
        <v>1956900</v>
      </c>
      <c r="C475" s="13"/>
      <c r="D475" s="9"/>
      <c r="E475" s="9"/>
      <c r="F475" s="11"/>
      <c r="G475" s="15"/>
      <c r="H475" s="15"/>
      <c r="I475" s="15"/>
      <c r="J475" s="11"/>
      <c r="K475" s="16">
        <f>SUM(K4:K474)</f>
        <v>0.97813670000000019</v>
      </c>
    </row>
    <row r="476" spans="1:11" ht="15.6" x14ac:dyDescent="0.3">
      <c r="A476" s="6" t="s">
        <v>335</v>
      </c>
      <c r="B476" s="9"/>
      <c r="C476" s="13"/>
      <c r="D476" s="9"/>
      <c r="E476" s="9"/>
      <c r="F476" s="11"/>
      <c r="G476" s="15"/>
      <c r="H476" s="15"/>
      <c r="I476" s="15"/>
      <c r="J476" s="11"/>
      <c r="K476" s="11">
        <f>K475</f>
        <v>0.97813670000000019</v>
      </c>
    </row>
    <row r="478" spans="1:11" ht="15.6" x14ac:dyDescent="0.3">
      <c r="A478" s="6" t="s">
        <v>491</v>
      </c>
    </row>
  </sheetData>
  <sheetProtection algorithmName="SHA-512" hashValue="laQHDI0fA6aNijdsx816MjlPihfRMQVLI/fU6vekvh03q/PGLcGBE/kD+3sPILB/oc1XXA+L/W8piKUWum7aeQ==" saltValue="yqSgbnZgl+ObsX8BLUzlVw==" spinCount="100000" sheet="1" objects="1" scenarios="1" sort="0" autoFilter="0"/>
  <pageMargins left="0.7" right="0.7" top="0.75" bottom="0.75" header="0.3" footer="0.3"/>
  <pageSetup scale="67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F0B6C-5416-41B9-A367-4EE7D15E3C6C}">
  <dimension ref="A1:B7"/>
  <sheetViews>
    <sheetView workbookViewId="0">
      <selection activeCell="A8" sqref="A8"/>
    </sheetView>
  </sheetViews>
  <sheetFormatPr defaultRowHeight="14.4" x14ac:dyDescent="0.3"/>
  <cols>
    <col min="1" max="1" width="121.6640625" bestFit="1" customWidth="1"/>
    <col min="2" max="2" width="11.44140625" bestFit="1" customWidth="1"/>
  </cols>
  <sheetData>
    <row r="1" spans="1:2" ht="23.4" x14ac:dyDescent="0.3">
      <c r="A1" s="5" t="s">
        <v>492</v>
      </c>
    </row>
    <row r="2" spans="1:2" ht="18.600000000000001" thickBot="1" x14ac:dyDescent="0.4">
      <c r="A2" s="25" t="s">
        <v>506</v>
      </c>
    </row>
    <row r="3" spans="1:2" ht="31.8" thickTop="1" x14ac:dyDescent="0.3">
      <c r="A3" s="6" t="s">
        <v>494</v>
      </c>
      <c r="B3" s="18" t="s">
        <v>495</v>
      </c>
    </row>
    <row r="4" spans="1:2" ht="15.6" x14ac:dyDescent="0.3">
      <c r="A4" s="6" t="s">
        <v>496</v>
      </c>
      <c r="B4" s="6">
        <f>COUNTIF('Total Detail'!$J$4:$J$474,"&gt;=1.00")</f>
        <v>128</v>
      </c>
    </row>
    <row r="5" spans="1:2" ht="15.6" x14ac:dyDescent="0.3">
      <c r="A5" s="6" t="s">
        <v>497</v>
      </c>
      <c r="B5" s="6">
        <f>COUNTIFS('Total Detail'!$J$4:$J$474,"&gt;=.95",'Total Detail'!$J$4:$J$474,"&lt;=.999")</f>
        <v>210</v>
      </c>
    </row>
    <row r="6" spans="1:2" ht="15.6" x14ac:dyDescent="0.3">
      <c r="A6" s="6" t="s">
        <v>498</v>
      </c>
      <c r="B6" s="6">
        <f>COUNTIF('Total Detail'!$J$4:$J$474,"&lt;.95")</f>
        <v>133</v>
      </c>
    </row>
    <row r="7" spans="1:2" ht="15.6" x14ac:dyDescent="0.3">
      <c r="A7" s="6" t="s">
        <v>499</v>
      </c>
      <c r="B7" s="6">
        <f>SUM(B4:B6)</f>
        <v>471</v>
      </c>
    </row>
  </sheetData>
  <sheetProtection algorithmName="SHA-512" hashValue="F8+a9ZexSh24zMSeebV63vEFOXzVdEagCYSIy3yobBnGE2umbdQ0o31mgwT7c8RGZ3zrGb37jQBHzxcVRKyLoA==" saltValue="BSqZhgmetQjzEQtsDelekQ==" spinCount="100000" sheet="1" objects="1" scenarios="1" sort="0" autoFilter="0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White Collar Detail</vt:lpstr>
      <vt:lpstr>White Collar Summary</vt:lpstr>
      <vt:lpstr>General Schedule Detail</vt:lpstr>
      <vt:lpstr>GS Summary</vt:lpstr>
      <vt:lpstr>Blue Collar Detail</vt:lpstr>
      <vt:lpstr>Blue Collar Summary</vt:lpstr>
      <vt:lpstr>Total Detail</vt:lpstr>
      <vt:lpstr>Total Summary</vt:lpstr>
      <vt:lpstr>'Blue Collar Detail'!Print_Titles</vt:lpstr>
      <vt:lpstr>'General Schedule Detail'!Print_Titles</vt:lpstr>
      <vt:lpstr>'Total Detail'!Print_Titles</vt:lpstr>
      <vt:lpstr>'White Collar Detail'!Print_Titles</vt:lpstr>
    </vt:vector>
  </TitlesOfParts>
  <Company>OPM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Gender Pay Gaps by Occupational Series</dc:title>
  <dc:creator>U.S. Office of Personnel Management</dc:creator>
  <cp:keywords>Appendix 4, September 2022, Pay System</cp:keywords>
  <cp:lastModifiedBy>Ngo, Tristian L. (CTR)</cp:lastModifiedBy>
  <cp:lastPrinted>2023-05-30T12:52:57Z</cp:lastPrinted>
  <dcterms:created xsi:type="dcterms:W3CDTF">2022-09-27T13:38:29Z</dcterms:created>
  <dcterms:modified xsi:type="dcterms:W3CDTF">2024-07-05T17:58:06Z</dcterms:modified>
</cp:coreProperties>
</file>