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CRRMCITLN\Downloads\"/>
    </mc:Choice>
  </mc:AlternateContent>
  <xr:revisionPtr revIDLastSave="0" documentId="13_ncr:1_{48E5B0B5-EB19-4C4D-A43D-444A733A649D}" xr6:coauthVersionLast="47" xr6:coauthVersionMax="47" xr10:uidLastSave="{00000000-0000-0000-0000-000000000000}"/>
  <bookViews>
    <workbookView xWindow="-108" yWindow="-108" windowWidth="23256" windowHeight="12456" activeTab="2" xr2:uid="{E28E5B6F-281F-444A-8F54-542C4F9FDB6A}"/>
  </bookViews>
  <sheets>
    <sheet name="Executive Branch" sheetId="5" r:id="rId1"/>
    <sheet name="SES" sheetId="2" r:id="rId2"/>
    <sheet name="SL S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" l="1"/>
  <c r="I6" i="5"/>
  <c r="I7" i="5"/>
  <c r="I8" i="5"/>
  <c r="I9" i="5"/>
  <c r="I4" i="5"/>
  <c r="H5" i="5"/>
  <c r="H6" i="5"/>
  <c r="H7" i="5"/>
  <c r="H8" i="5"/>
  <c r="H9" i="5"/>
  <c r="H4" i="5"/>
  <c r="F5" i="5"/>
  <c r="F6" i="5"/>
  <c r="F7" i="5"/>
  <c r="F8" i="5"/>
  <c r="F9" i="5"/>
  <c r="F10" i="5"/>
  <c r="F4" i="5"/>
  <c r="G5" i="5"/>
  <c r="G6" i="5"/>
  <c r="G7" i="5"/>
  <c r="G8" i="5"/>
  <c r="G9" i="5"/>
  <c r="G10" i="5"/>
  <c r="G4" i="5"/>
  <c r="E5" i="5"/>
  <c r="E6" i="5"/>
  <c r="E7" i="5"/>
  <c r="E8" i="5"/>
  <c r="E9" i="5"/>
  <c r="E10" i="5"/>
  <c r="E4" i="5"/>
  <c r="D5" i="5"/>
  <c r="D6" i="5"/>
  <c r="D7" i="5"/>
  <c r="D8" i="5"/>
  <c r="D9" i="5"/>
  <c r="D10" i="5"/>
  <c r="D4" i="5"/>
  <c r="I5" i="2"/>
  <c r="I6" i="2"/>
  <c r="I7" i="2"/>
  <c r="I8" i="2"/>
  <c r="I9" i="2"/>
  <c r="I4" i="2"/>
  <c r="H5" i="2"/>
  <c r="H6" i="2"/>
  <c r="H7" i="2"/>
  <c r="H8" i="2"/>
  <c r="H9" i="2"/>
  <c r="H4" i="2"/>
  <c r="F5" i="2"/>
  <c r="F6" i="2"/>
  <c r="F7" i="2"/>
  <c r="F8" i="2"/>
  <c r="F9" i="2"/>
  <c r="F10" i="2"/>
  <c r="F4" i="2"/>
  <c r="G5" i="2"/>
  <c r="G6" i="2"/>
  <c r="G7" i="2"/>
  <c r="G8" i="2"/>
  <c r="G9" i="2"/>
  <c r="G10" i="2"/>
  <c r="G4" i="2"/>
  <c r="E5" i="2"/>
  <c r="E6" i="2"/>
  <c r="E7" i="2"/>
  <c r="E8" i="2"/>
  <c r="E9" i="2"/>
  <c r="E10" i="2"/>
  <c r="E4" i="2"/>
  <c r="D5" i="2"/>
  <c r="D6" i="2"/>
  <c r="D7" i="2"/>
  <c r="D8" i="2"/>
  <c r="D9" i="2"/>
  <c r="D10" i="2"/>
  <c r="D4" i="2"/>
  <c r="H6" i="4"/>
  <c r="H7" i="4"/>
  <c r="H8" i="4"/>
  <c r="H5" i="4"/>
  <c r="I6" i="4"/>
  <c r="I7" i="4"/>
  <c r="I8" i="4"/>
  <c r="I5" i="4"/>
  <c r="F6" i="4"/>
  <c r="F7" i="4"/>
  <c r="F8" i="4"/>
  <c r="F10" i="4"/>
  <c r="F5" i="4"/>
  <c r="G6" i="4"/>
  <c r="G7" i="4"/>
  <c r="G8" i="4"/>
  <c r="G10" i="4"/>
  <c r="G5" i="4"/>
  <c r="E6" i="4"/>
  <c r="E7" i="4"/>
  <c r="E8" i="4"/>
  <c r="E10" i="4"/>
  <c r="E5" i="4"/>
  <c r="D6" i="4"/>
  <c r="D7" i="4"/>
  <c r="D8" i="4"/>
  <c r="D10" i="4"/>
  <c r="D5" i="4"/>
</calcChain>
</file>

<file path=xl/sharedStrings.xml><?xml version="1.0" encoding="utf-8"?>
<sst xmlns="http://schemas.openxmlformats.org/spreadsheetml/2006/main" count="58" uniqueCount="25">
  <si>
    <t>Nonseasonal full-time permanent employees in pay status in the Executive Branch</t>
  </si>
  <si>
    <t>Total Population</t>
  </si>
  <si>
    <t>Racial-Ethnic Group</t>
  </si>
  <si>
    <t>American Indian/Alaskan Native</t>
  </si>
  <si>
    <t>Asian &amp; Native Hawaiian /Pacific Islander</t>
  </si>
  <si>
    <t>Black/African American</t>
  </si>
  <si>
    <t>Hispanic/Latino</t>
  </si>
  <si>
    <t>White</t>
  </si>
  <si>
    <t>Other</t>
  </si>
  <si>
    <t>% of Total Pop</t>
  </si>
  <si>
    <t>Male % Distribution Across R/E Groups</t>
  </si>
  <si>
    <t>Female % Distribution Across R/E Groups</t>
  </si>
  <si>
    <t>Male % Distribution Within R/E Group</t>
  </si>
  <si>
    <t>Female % Distribution Within R/E Group</t>
  </si>
  <si>
    <t>Racial-Ethnic Group (R/E Group)</t>
  </si>
  <si>
    <t>Male Employees</t>
  </si>
  <si>
    <t>Female Employees</t>
  </si>
  <si>
    <t>Total Employees</t>
  </si>
  <si>
    <t>American Indian/Alaskan Native*</t>
  </si>
  <si>
    <t>Other*</t>
  </si>
  <si>
    <t>*Not shown due to small population size</t>
  </si>
  <si>
    <t>Appendix 7: Male and Female Distributions by Racial/Ethnic Group (September 2022)</t>
  </si>
  <si>
    <t>7c. Senior Level (SL) and Scientific or Professional (ST)</t>
  </si>
  <si>
    <t>7a. Executive Branch Employees (White and Blue Collar Populations Combined)</t>
  </si>
  <si>
    <t>7b. Senior Executive Service (SES)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</si>
</sst>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Source Sans Pro"/>
      <family val="2"/>
    </font>
    <font>
      <sz val="16"/>
      <color theme="3"/>
      <name val="Source Sans Pro"/>
      <family val="2"/>
    </font>
    <font>
      <sz val="12"/>
      <color theme="3"/>
      <name val="Source Sans Pro"/>
      <family val="2"/>
    </font>
    <font>
      <sz val="14"/>
      <color theme="3"/>
      <name val="Source Sans Pr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</cellStyleXfs>
  <cellXfs count="16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/>
    <xf numFmtId="165" fontId="6" fillId="0" borderId="0" xfId="2" applyNumberFormat="1" applyFont="1"/>
    <xf numFmtId="164" fontId="6" fillId="0" borderId="0" xfId="1" applyNumberFormat="1" applyFont="1"/>
    <xf numFmtId="0" fontId="7" fillId="0" borderId="0" xfId="3" applyFont="1"/>
    <xf numFmtId="165" fontId="6" fillId="0" borderId="0" xfId="0" applyNumberFormat="1" applyFont="1"/>
    <xf numFmtId="164" fontId="6" fillId="0" borderId="0" xfId="1" applyNumberFormat="1" applyFont="1" applyAlignment="1">
      <alignment vertical="top" wrapText="1"/>
    </xf>
    <xf numFmtId="165" fontId="6" fillId="0" borderId="0" xfId="2" applyNumberFormat="1" applyFont="1" applyAlignment="1">
      <alignment vertical="top" wrapText="1"/>
    </xf>
    <xf numFmtId="0" fontId="8" fillId="0" borderId="2" xfId="5" applyFont="1"/>
    <xf numFmtId="0" fontId="9" fillId="0" borderId="3" xfId="6" applyFont="1"/>
    <xf numFmtId="0" fontId="9" fillId="0" borderId="2" xfId="5" applyFont="1"/>
    <xf numFmtId="0" fontId="9" fillId="0" borderId="1" xfId="4" applyFont="1"/>
  </cellXfs>
  <cellStyles count="7">
    <cellStyle name="Comma" xfId="1" builtinId="3"/>
    <cellStyle name="Heading 1" xfId="4" builtinId="16"/>
    <cellStyle name="Heading 2" xfId="5" builtinId="17"/>
    <cellStyle name="Heading 3" xfId="6" builtinId="18"/>
    <cellStyle name="Normal" xfId="0" builtinId="0"/>
    <cellStyle name="Percent" xfId="2" builtinId="5"/>
    <cellStyle name="Title" xfId="3" builtinId="15"/>
  </cellStyles>
  <dxfs count="33"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4FD9D98-5B42-449A-96B5-35680568E843}" name="ExecutiveBranchMaleAndFemaleDistributionsByRacialEthnicGroup" displayName="ExecutiveBranchMaleAndFemaleDistributionsByRacialEthnicGroup" ref="A3:I10" totalsRowShown="0" headerRowDxfId="32" dataDxfId="31">
  <autoFilter ref="A3:I10" xr:uid="{04FD9D98-5B42-449A-96B5-35680568E843}"/>
  <tableColumns count="9">
    <tableColumn id="1" xr3:uid="{01FB1126-AD5F-4520-BF7A-EFD4868A1731}" name="Racial-Ethnic Group (R/E Group)" dataDxfId="30"/>
    <tableColumn id="2" xr3:uid="{278631D0-6522-4B76-870F-9ED49C2075E4}" name="Male Employees" dataDxfId="29" dataCellStyle="Comma"/>
    <tableColumn id="3" xr3:uid="{191B84D1-D8CA-4A69-9FE0-69E0822CEE2C}" name="Female Employees" dataDxfId="28" dataCellStyle="Comma"/>
    <tableColumn id="4" xr3:uid="{B2B19C55-82B2-4DE0-91F7-4DB43F264BBD}" name="Total Employees" dataDxfId="27" dataCellStyle="Comma">
      <calculatedColumnFormula>ExecutiveBranchMaleAndFemaleDistributionsByRacialEthnicGroup[[#This Row],[Female Employees]]+ExecutiveBranchMaleAndFemaleDistributionsByRacialEthnicGroup[[#This Row],[Male Employees]]</calculatedColumnFormula>
    </tableColumn>
    <tableColumn id="5" xr3:uid="{13EA33A4-5EC8-4CC2-BF47-CAE9721242D0}" name="% of Total Pop" dataDxfId="26" dataCellStyle="Percent">
      <calculatedColumnFormula>ExecutiveBranchMaleAndFemaleDistributionsByRacialEthnicGroup[[#This Row],[Total Employees]]/$D$10</calculatedColumnFormula>
    </tableColumn>
    <tableColumn id="6" xr3:uid="{8D31D383-C183-42A2-8D68-218AA23BBA30}" name="Male % Distribution Within R/E Group" dataDxfId="25">
      <calculatedColumnFormula>1-ExecutiveBranchMaleAndFemaleDistributionsByRacialEthnicGroup[[#This Row],[Female % Distribution Within R/E Group]]</calculatedColumnFormula>
    </tableColumn>
    <tableColumn id="7" xr3:uid="{00CE4E68-3532-4C59-B574-777AACE4351B}" name="Female % Distribution Within R/E Group" dataDxfId="24" dataCellStyle="Percent">
      <calculatedColumnFormula>ExecutiveBranchMaleAndFemaleDistributionsByRacialEthnicGroup[[#This Row],[Female Employees]]/ExecutiveBranchMaleAndFemaleDistributionsByRacialEthnicGroup[[#This Row],[Total Employees]]</calculatedColumnFormula>
    </tableColumn>
    <tableColumn id="8" xr3:uid="{DCA772FB-16CC-4960-950B-78A568241AC9}" name="Male % Distribution Across R/E Groups" dataDxfId="23"/>
    <tableColumn id="9" xr3:uid="{8B9C9DD1-22D2-44A3-9CFD-F32F09E7E0E6}" name="Female % Distribution Across R/E Groups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BE4300-DFC2-4920-B913-EBF6B81BD9C8}" name="SESMaleAndFemaleDistributionsByRacialEthnicGroup" displayName="SESMaleAndFemaleDistributionsByRacialEthnicGroup" ref="A3:I10" totalsRowShown="0" headerRowDxfId="21" dataDxfId="20">
  <autoFilter ref="A3:I10" xr:uid="{82BE4300-DFC2-4920-B913-EBF6B81BD9C8}"/>
  <tableColumns count="9">
    <tableColumn id="1" xr3:uid="{64321C35-E389-4431-9CDA-7D880CAE15B4}" name="Racial-Ethnic Group" dataDxfId="19"/>
    <tableColumn id="2" xr3:uid="{7B9E6FD0-7305-4128-9A70-A34E9E845A99}" name="Male Employees" dataDxfId="18" dataCellStyle="Comma"/>
    <tableColumn id="3" xr3:uid="{1D737E2D-0DC6-45C8-ADA7-23F67C106429}" name="Female Employees" dataDxfId="17" dataCellStyle="Comma"/>
    <tableColumn id="4" xr3:uid="{B0259E4F-6D3C-43F7-B993-60D50ABC29FF}" name="Total Employees" dataDxfId="16" dataCellStyle="Comma">
      <calculatedColumnFormula>SESMaleAndFemaleDistributionsByRacialEthnicGroup[[#This Row],[Male Employees]]+SESMaleAndFemaleDistributionsByRacialEthnicGroup[[#This Row],[Female Employees]]</calculatedColumnFormula>
    </tableColumn>
    <tableColumn id="5" xr3:uid="{9A28857D-BA0B-4A9E-8573-569EE4871AFB}" name="% of Total Pop" dataDxfId="15" dataCellStyle="Percent">
      <calculatedColumnFormula>SESMaleAndFemaleDistributionsByRacialEthnicGroup[[#This Row],[Total Employees]]/$D$10</calculatedColumnFormula>
    </tableColumn>
    <tableColumn id="6" xr3:uid="{FF454A73-0862-4536-A7BF-54F5D5C80C5D}" name="Male % Distribution Within R/E Group" dataDxfId="14">
      <calculatedColumnFormula>1-SESMaleAndFemaleDistributionsByRacialEthnicGroup[[#This Row],[Female % Distribution Within R/E Group]]</calculatedColumnFormula>
    </tableColumn>
    <tableColumn id="7" xr3:uid="{0A50D440-B67D-4744-9D9B-B9A2135CF5E7}" name="Female % Distribution Within R/E Group" dataDxfId="13" dataCellStyle="Percent">
      <calculatedColumnFormula>SESMaleAndFemaleDistributionsByRacialEthnicGroup[[#This Row],[Female Employees]]/SESMaleAndFemaleDistributionsByRacialEthnicGroup[[#This Row],[Total Employees]]</calculatedColumnFormula>
    </tableColumn>
    <tableColumn id="8" xr3:uid="{BD311D27-AF27-4520-B132-2E68462BA6F3}" name="Male % Distribution Across R/E Groups" dataDxfId="12"/>
    <tableColumn id="9" xr3:uid="{456902BA-B503-4354-B786-F2CB9D81AF7E}" name="Female % Distribution Across R/E Groups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F6CB7E-550D-4E11-AFEA-2539BF7A25DF}" name="SLSTMaleAndFemaleDistributionsByRacialEthnicGroup" displayName="SLSTMaleAndFemaleDistributionsByRacialEthnicGroup" ref="A3:I10" totalsRowShown="0" headerRowDxfId="10" dataDxfId="9">
  <autoFilter ref="A3:I10" xr:uid="{4AF6CB7E-550D-4E11-AFEA-2539BF7A25DF}"/>
  <tableColumns count="9">
    <tableColumn id="1" xr3:uid="{1AFC7D7D-A1B3-45B6-8CE2-A9F819B7624F}" name="Racial-Ethnic Group" dataDxfId="8"/>
    <tableColumn id="2" xr3:uid="{C6A372F8-7441-4EAC-BE78-A4EAA018A71E}" name="Male Employees" dataDxfId="7"/>
    <tableColumn id="3" xr3:uid="{B1967A74-1705-4657-B38A-5171B89B7DDD}" name="Female Employees" dataDxfId="6"/>
    <tableColumn id="4" xr3:uid="{949FD62F-CF0D-4AE3-8923-CBAF31A89830}" name="Total Employees" dataDxfId="5"/>
    <tableColumn id="5" xr3:uid="{71B94C1E-BD7F-4A15-BF61-58E585C5ED88}" name="% of Total Pop" dataDxfId="4"/>
    <tableColumn id="6" xr3:uid="{6CA1FFB3-AC2A-4BF9-85D4-1121293A8184}" name="Male % Distribution Within R/E Group" dataDxfId="3"/>
    <tableColumn id="7" xr3:uid="{BA305EAB-924D-4335-B436-E39C2ABC6B6C}" name="Female % Distribution Within R/E Group" dataDxfId="2"/>
    <tableColumn id="8" xr3:uid="{EC0D8063-D353-4D35-B400-44B188297E79}" name="Male % Distribution Across R/E Groups" dataDxfId="1"/>
    <tableColumn id="9" xr3:uid="{C0FBC2CF-10C9-4600-86EB-EA09CFE5F43C}" name="Female % Distribution Across R/E Group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C8ECE-D654-464D-AD67-731E0DF02CBE}">
  <dimension ref="A1:I13"/>
  <sheetViews>
    <sheetView zoomScaleNormal="100" workbookViewId="0">
      <selection activeCell="A2" sqref="A2"/>
    </sheetView>
  </sheetViews>
  <sheetFormatPr defaultRowHeight="14.4" x14ac:dyDescent="0.3"/>
  <cols>
    <col min="1" max="1" width="34.88671875" customWidth="1"/>
    <col min="2" max="2" width="14.5546875" bestFit="1" customWidth="1"/>
    <col min="3" max="3" width="12.6640625" style="1" bestFit="1" customWidth="1"/>
    <col min="4" max="4" width="14.109375" style="1" customWidth="1"/>
    <col min="5" max="5" width="11" style="2" customWidth="1"/>
    <col min="6" max="6" width="13.6640625" customWidth="1"/>
    <col min="7" max="7" width="13.44140625" customWidth="1"/>
    <col min="8" max="8" width="14.109375" customWidth="1"/>
    <col min="9" max="9" width="13.6640625" customWidth="1"/>
  </cols>
  <sheetData>
    <row r="1" spans="1:9" ht="21" x14ac:dyDescent="0.4">
      <c r="A1" s="8" t="s">
        <v>21</v>
      </c>
    </row>
    <row r="2" spans="1:9" ht="18.600000000000001" thickBot="1" x14ac:dyDescent="0.4">
      <c r="A2" s="15" t="s">
        <v>23</v>
      </c>
    </row>
    <row r="3" spans="1:9" ht="63" thickTop="1" x14ac:dyDescent="0.3">
      <c r="A3" s="3" t="s">
        <v>14</v>
      </c>
      <c r="B3" s="3" t="s">
        <v>15</v>
      </c>
      <c r="C3" s="10" t="s">
        <v>16</v>
      </c>
      <c r="D3" s="10" t="s">
        <v>17</v>
      </c>
      <c r="E3" s="11" t="s">
        <v>9</v>
      </c>
      <c r="F3" s="3" t="s">
        <v>12</v>
      </c>
      <c r="G3" s="3" t="s">
        <v>13</v>
      </c>
      <c r="H3" s="3" t="s">
        <v>10</v>
      </c>
      <c r="I3" s="3" t="s">
        <v>11</v>
      </c>
    </row>
    <row r="4" spans="1:9" ht="15.6" x14ac:dyDescent="0.3">
      <c r="A4" s="4" t="s">
        <v>3</v>
      </c>
      <c r="B4" s="7">
        <v>12757</v>
      </c>
      <c r="C4" s="7">
        <v>17123</v>
      </c>
      <c r="D4" s="7">
        <f>ExecutiveBranchMaleAndFemaleDistributionsByRacialEthnicGroup[[#This Row],[Female Employees]]+ExecutiveBranchMaleAndFemaleDistributionsByRacialEthnicGroup[[#This Row],[Male Employees]]</f>
        <v>29880</v>
      </c>
      <c r="E4" s="6">
        <f>ExecutiveBranchMaleAndFemaleDistributionsByRacialEthnicGroup[[#This Row],[Total Employees]]/$D$10</f>
        <v>1.5307384891078326E-2</v>
      </c>
      <c r="F4" s="9">
        <f>1-ExecutiveBranchMaleAndFemaleDistributionsByRacialEthnicGroup[[#This Row],[Female % Distribution Within R/E Group]]</f>
        <v>0.42694109772423028</v>
      </c>
      <c r="G4" s="6">
        <f>ExecutiveBranchMaleAndFemaleDistributionsByRacialEthnicGroup[[#This Row],[Female Employees]]/ExecutiveBranchMaleAndFemaleDistributionsByRacialEthnicGroup[[#This Row],[Total Employees]]</f>
        <v>0.57305890227576972</v>
      </c>
      <c r="H4" s="6">
        <f>ExecutiveBranchMaleAndFemaleDistributionsByRacialEthnicGroup[[#This Row],[Male Employees]]/$B$10</f>
        <v>1.1702349184449828E-2</v>
      </c>
      <c r="I4" s="6">
        <f>ExecutiveBranchMaleAndFemaleDistributionsByRacialEthnicGroup[[#This Row],[Female Employees]]/$C$10</f>
        <v>1.9867127057720601E-2</v>
      </c>
    </row>
    <row r="5" spans="1:9" ht="31.2" x14ac:dyDescent="0.3">
      <c r="A5" s="4" t="s">
        <v>4</v>
      </c>
      <c r="B5" s="7">
        <v>75297</v>
      </c>
      <c r="C5" s="7">
        <v>65511</v>
      </c>
      <c r="D5" s="7">
        <f>ExecutiveBranchMaleAndFemaleDistributionsByRacialEthnicGroup[[#This Row],[Female Employees]]+ExecutiveBranchMaleAndFemaleDistributionsByRacialEthnicGroup[[#This Row],[Male Employees]]</f>
        <v>140808</v>
      </c>
      <c r="E5" s="6">
        <f>ExecutiveBranchMaleAndFemaleDistributionsByRacialEthnicGroup[[#This Row],[Total Employees]]/$D$10</f>
        <v>7.2135282856189989E-2</v>
      </c>
      <c r="F5" s="9">
        <f>1-ExecutiveBranchMaleAndFemaleDistributionsByRacialEthnicGroup[[#This Row],[Female % Distribution Within R/E Group]]</f>
        <v>0.53474944605420149</v>
      </c>
      <c r="G5" s="6">
        <f>ExecutiveBranchMaleAndFemaleDistributionsByRacialEthnicGroup[[#This Row],[Female Employees]]/ExecutiveBranchMaleAndFemaleDistributionsByRacialEthnicGroup[[#This Row],[Total Employees]]</f>
        <v>0.46525055394579856</v>
      </c>
      <c r="H5" s="6">
        <f>ExecutiveBranchMaleAndFemaleDistributionsByRacialEthnicGroup[[#This Row],[Male Employees]]/$B$10</f>
        <v>6.9072022147959447E-2</v>
      </c>
      <c r="I5" s="6">
        <f>ExecutiveBranchMaleAndFemaleDistributionsByRacialEthnicGroup[[#This Row],[Female Employees]]/$C$10</f>
        <v>7.6009774027818389E-2</v>
      </c>
    </row>
    <row r="6" spans="1:9" ht="15.6" x14ac:dyDescent="0.3">
      <c r="A6" s="4" t="s">
        <v>5</v>
      </c>
      <c r="B6" s="7">
        <v>149019</v>
      </c>
      <c r="C6" s="7">
        <v>216210</v>
      </c>
      <c r="D6" s="7">
        <f>ExecutiveBranchMaleAndFemaleDistributionsByRacialEthnicGroup[[#This Row],[Female Employees]]+ExecutiveBranchMaleAndFemaleDistributionsByRacialEthnicGroup[[#This Row],[Male Employees]]</f>
        <v>365229</v>
      </c>
      <c r="E6" s="6">
        <f>ExecutiveBranchMaleAndFemaleDistributionsByRacialEthnicGroup[[#This Row],[Total Employees]]/$D$10</f>
        <v>0.1871051163448342</v>
      </c>
      <c r="F6" s="9">
        <f>1-ExecutiveBranchMaleAndFemaleDistributionsByRacialEthnicGroup[[#This Row],[Female % Distribution Within R/E Group]]</f>
        <v>0.40801524522970523</v>
      </c>
      <c r="G6" s="6">
        <f>ExecutiveBranchMaleAndFemaleDistributionsByRacialEthnicGroup[[#This Row],[Female Employees]]/ExecutiveBranchMaleAndFemaleDistributionsByRacialEthnicGroup[[#This Row],[Total Employees]]</f>
        <v>0.59198475477029477</v>
      </c>
      <c r="H6" s="6">
        <f>ExecutiveBranchMaleAndFemaleDistributionsByRacialEthnicGroup[[#This Row],[Male Employees]]/$B$10</f>
        <v>0.1366992532035376</v>
      </c>
      <c r="I6" s="6">
        <f>ExecutiveBranchMaleAndFemaleDistributionsByRacialEthnicGroup[[#This Row],[Female Employees]]/$C$10</f>
        <v>0.25085975244698772</v>
      </c>
    </row>
    <row r="7" spans="1:9" ht="15.6" x14ac:dyDescent="0.3">
      <c r="A7" s="4" t="s">
        <v>6</v>
      </c>
      <c r="B7" s="7">
        <v>110677</v>
      </c>
      <c r="C7" s="7">
        <v>79537</v>
      </c>
      <c r="D7" s="7">
        <f>ExecutiveBranchMaleAndFemaleDistributionsByRacialEthnicGroup[[#This Row],[Female Employees]]+ExecutiveBranchMaleAndFemaleDistributionsByRacialEthnicGroup[[#This Row],[Male Employees]]</f>
        <v>190214</v>
      </c>
      <c r="E7" s="6">
        <f>ExecutiveBranchMaleAndFemaleDistributionsByRacialEthnicGroup[[#This Row],[Total Employees]]/$D$10</f>
        <v>9.7445746642288236E-2</v>
      </c>
      <c r="F7" s="9">
        <f>1-ExecutiveBranchMaleAndFemaleDistributionsByRacialEthnicGroup[[#This Row],[Female % Distribution Within R/E Group]]</f>
        <v>0.5818551736465245</v>
      </c>
      <c r="G7" s="6">
        <f>ExecutiveBranchMaleAndFemaleDistributionsByRacialEthnicGroup[[#This Row],[Female Employees]]/ExecutiveBranchMaleAndFemaleDistributionsByRacialEthnicGroup[[#This Row],[Total Employees]]</f>
        <v>0.41814482635347555</v>
      </c>
      <c r="H7" s="6">
        <f>ExecutiveBranchMaleAndFemaleDistributionsByRacialEthnicGroup[[#This Row],[Male Employees]]/$B$10</f>
        <v>0.10152707538507122</v>
      </c>
      <c r="I7" s="6">
        <f>ExecutiveBranchMaleAndFemaleDistributionsByRacialEthnicGroup[[#This Row],[Female Employees]]/$C$10</f>
        <v>9.2283576755821023E-2</v>
      </c>
    </row>
    <row r="8" spans="1:9" ht="15.6" x14ac:dyDescent="0.3">
      <c r="A8" s="4" t="s">
        <v>7</v>
      </c>
      <c r="B8" s="7">
        <v>719391</v>
      </c>
      <c r="C8" s="7">
        <v>465228</v>
      </c>
      <c r="D8" s="7">
        <f>ExecutiveBranchMaleAndFemaleDistributionsByRacialEthnicGroup[[#This Row],[Female Employees]]+ExecutiveBranchMaleAndFemaleDistributionsByRacialEthnicGroup[[#This Row],[Male Employees]]</f>
        <v>1184619</v>
      </c>
      <c r="E8" s="6">
        <f>ExecutiveBranchMaleAndFemaleDistributionsByRacialEthnicGroup[[#This Row],[Total Employees]]/$D$10</f>
        <v>0.60687479860389271</v>
      </c>
      <c r="F8" s="9">
        <f>1-ExecutiveBranchMaleAndFemaleDistributionsByRacialEthnicGroup[[#This Row],[Female % Distribution Within R/E Group]]</f>
        <v>0.60727626350750752</v>
      </c>
      <c r="G8" s="6">
        <f>ExecutiveBranchMaleAndFemaleDistributionsByRacialEthnicGroup[[#This Row],[Female Employees]]/ExecutiveBranchMaleAndFemaleDistributionsByRacialEthnicGroup[[#This Row],[Total Employees]]</f>
        <v>0.39272373649249254</v>
      </c>
      <c r="H8" s="6">
        <f>ExecutiveBranchMaleAndFemaleDistributionsByRacialEthnicGroup[[#This Row],[Male Employees]]/$B$10</f>
        <v>0.65991727539002476</v>
      </c>
      <c r="I8" s="6">
        <f>ExecutiveBranchMaleAndFemaleDistributionsByRacialEthnicGroup[[#This Row],[Female Employees]]/$C$10</f>
        <v>0.53978530554279269</v>
      </c>
    </row>
    <row r="9" spans="1:9" ht="15.6" x14ac:dyDescent="0.3">
      <c r="A9" s="4" t="s">
        <v>8</v>
      </c>
      <c r="B9" s="7">
        <v>22982</v>
      </c>
      <c r="C9" s="7">
        <v>18267</v>
      </c>
      <c r="D9" s="7">
        <f>ExecutiveBranchMaleAndFemaleDistributionsByRacialEthnicGroup[[#This Row],[Female Employees]]+ExecutiveBranchMaleAndFemaleDistributionsByRacialEthnicGroup[[#This Row],[Male Employees]]</f>
        <v>41249</v>
      </c>
      <c r="E9" s="6">
        <f>ExecutiveBranchMaleAndFemaleDistributionsByRacialEthnicGroup[[#This Row],[Total Employees]]/$D$10</f>
        <v>2.1131670661716527E-2</v>
      </c>
      <c r="F9" s="9">
        <f>1-ExecutiveBranchMaleAndFemaleDistributionsByRacialEthnicGroup[[#This Row],[Female % Distribution Within R/E Group]]</f>
        <v>0.55715290067638001</v>
      </c>
      <c r="G9" s="6">
        <f>ExecutiveBranchMaleAndFemaleDistributionsByRacialEthnicGroup[[#This Row],[Female Employees]]/ExecutiveBranchMaleAndFemaleDistributionsByRacialEthnicGroup[[#This Row],[Total Employees]]</f>
        <v>0.44284709932361999</v>
      </c>
      <c r="H9" s="6">
        <f>ExecutiveBranchMaleAndFemaleDistributionsByRacialEthnicGroup[[#This Row],[Male Employees]]/$B$10</f>
        <v>2.1082024688957118E-2</v>
      </c>
      <c r="I9" s="6">
        <f>ExecutiveBranchMaleAndFemaleDistributionsByRacialEthnicGroup[[#This Row],[Female Employees]]/$C$10</f>
        <v>2.1194464168859558E-2</v>
      </c>
    </row>
    <row r="10" spans="1:9" ht="15.6" x14ac:dyDescent="0.3">
      <c r="A10" s="4" t="s">
        <v>1</v>
      </c>
      <c r="B10" s="7">
        <v>1090123</v>
      </c>
      <c r="C10" s="7">
        <v>861876</v>
      </c>
      <c r="D10" s="7">
        <f>ExecutiveBranchMaleAndFemaleDistributionsByRacialEthnicGroup[[#This Row],[Female Employees]]+ExecutiveBranchMaleAndFemaleDistributionsByRacialEthnicGroup[[#This Row],[Male Employees]]</f>
        <v>1951999</v>
      </c>
      <c r="E10" s="6">
        <f>ExecutiveBranchMaleAndFemaleDistributionsByRacialEthnicGroup[[#This Row],[Total Employees]]/$D$10</f>
        <v>1</v>
      </c>
      <c r="F10" s="9">
        <f>1-ExecutiveBranchMaleAndFemaleDistributionsByRacialEthnicGroup[[#This Row],[Female % Distribution Within R/E Group]]</f>
        <v>0.5584649377381854</v>
      </c>
      <c r="G10" s="6">
        <f>ExecutiveBranchMaleAndFemaleDistributionsByRacialEthnicGroup[[#This Row],[Female Employees]]/ExecutiveBranchMaleAndFemaleDistributionsByRacialEthnicGroup[[#This Row],[Total Employees]]</f>
        <v>0.44153506226181466</v>
      </c>
      <c r="H10" s="5"/>
      <c r="I10" s="5"/>
    </row>
    <row r="12" spans="1:9" ht="16.2" thickBot="1" x14ac:dyDescent="0.35">
      <c r="A12" s="12" t="s">
        <v>0</v>
      </c>
    </row>
    <row r="13" spans="1:9" ht="15" thickTop="1" x14ac:dyDescent="0.3"/>
  </sheetData>
  <sheetProtection algorithmName="SHA-512" hashValue="JBcCXRqJ75qR0pcKrvZp34NLzHAP7N+HcjAMLymGMvhnW3b9LwluX0PKzb6QXsQbdQ/Gldz8hGmEtbIyqHdeeA==" saltValue="Yaa/TtUa//aNTC9+5XZjaA==" spinCount="100000" sheet="1" objects="1" scenarios="1" sort="0" autoFilter="0"/>
  <pageMargins left="0.7" right="0.7" top="0.75" bottom="0.75" header="0.3" footer="0.3"/>
  <pageSetup scale="8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7F6D1-FE77-405A-9155-F1DBDFF3C4F8}">
  <dimension ref="A1:I13"/>
  <sheetViews>
    <sheetView zoomScaleNormal="100" workbookViewId="0">
      <selection activeCell="A2" sqref="A2"/>
    </sheetView>
  </sheetViews>
  <sheetFormatPr defaultRowHeight="14.4" x14ac:dyDescent="0.3"/>
  <cols>
    <col min="1" max="1" width="22.6640625" customWidth="1"/>
    <col min="2" max="2" width="14.33203125" bestFit="1" customWidth="1"/>
    <col min="3" max="3" width="12.88671875" customWidth="1"/>
    <col min="4" max="4" width="14.109375" customWidth="1"/>
    <col min="5" max="5" width="9.33203125" customWidth="1"/>
    <col min="6" max="6" width="15.88671875" customWidth="1"/>
    <col min="7" max="7" width="16" customWidth="1"/>
    <col min="8" max="8" width="15.5546875" customWidth="1"/>
    <col min="9" max="9" width="13.88671875" customWidth="1"/>
  </cols>
  <sheetData>
    <row r="1" spans="1:9" ht="21" x14ac:dyDescent="0.4">
      <c r="A1" s="8" t="s">
        <v>21</v>
      </c>
    </row>
    <row r="2" spans="1:9" ht="18.600000000000001" thickBot="1" x14ac:dyDescent="0.4">
      <c r="A2" s="14" t="s">
        <v>24</v>
      </c>
    </row>
    <row r="3" spans="1:9" ht="63" thickTop="1" x14ac:dyDescent="0.3">
      <c r="A3" s="3" t="s">
        <v>2</v>
      </c>
      <c r="B3" s="3" t="s">
        <v>15</v>
      </c>
      <c r="C3" s="3" t="s">
        <v>16</v>
      </c>
      <c r="D3" s="3" t="s">
        <v>17</v>
      </c>
      <c r="E3" s="3" t="s">
        <v>9</v>
      </c>
      <c r="F3" s="3" t="s">
        <v>12</v>
      </c>
      <c r="G3" s="3" t="s">
        <v>13</v>
      </c>
      <c r="H3" s="3" t="s">
        <v>10</v>
      </c>
      <c r="I3" s="3" t="s">
        <v>11</v>
      </c>
    </row>
    <row r="4" spans="1:9" ht="31.2" x14ac:dyDescent="0.3">
      <c r="A4" s="4" t="s">
        <v>3</v>
      </c>
      <c r="B4" s="7">
        <v>62</v>
      </c>
      <c r="C4" s="7">
        <v>45</v>
      </c>
      <c r="D4" s="7">
        <f>SESMaleAndFemaleDistributionsByRacialEthnicGroup[[#This Row],[Male Employees]]+SESMaleAndFemaleDistributionsByRacialEthnicGroup[[#This Row],[Female Employees]]</f>
        <v>107</v>
      </c>
      <c r="E4" s="6">
        <f>SESMaleAndFemaleDistributionsByRacialEthnicGroup[[#This Row],[Total Employees]]/$D$10</f>
        <v>1.305037199658495E-2</v>
      </c>
      <c r="F4" s="9">
        <f>1-SESMaleAndFemaleDistributionsByRacialEthnicGroup[[#This Row],[Female % Distribution Within R/E Group]]</f>
        <v>0.57943925233644866</v>
      </c>
      <c r="G4" s="6">
        <f>SESMaleAndFemaleDistributionsByRacialEthnicGroup[[#This Row],[Female Employees]]/SESMaleAndFemaleDistributionsByRacialEthnicGroup[[#This Row],[Total Employees]]</f>
        <v>0.42056074766355139</v>
      </c>
      <c r="H4" s="6">
        <f>SESMaleAndFemaleDistributionsByRacialEthnicGroup[[#This Row],[Male Employees]]/$B$10</f>
        <v>1.2464817048652996E-2</v>
      </c>
      <c r="I4" s="6">
        <f>SESMaleAndFemaleDistributionsByRacialEthnicGroup[[#This Row],[Female Employees]]/$C$10</f>
        <v>1.3953488372093023E-2</v>
      </c>
    </row>
    <row r="5" spans="1:9" ht="46.8" x14ac:dyDescent="0.3">
      <c r="A5" s="4" t="s">
        <v>4</v>
      </c>
      <c r="B5" s="7">
        <v>234</v>
      </c>
      <c r="C5" s="7">
        <v>201</v>
      </c>
      <c r="D5" s="7">
        <f>SESMaleAndFemaleDistributionsByRacialEthnicGroup[[#This Row],[Male Employees]]+SESMaleAndFemaleDistributionsByRacialEthnicGroup[[#This Row],[Female Employees]]</f>
        <v>435</v>
      </c>
      <c r="E5" s="6">
        <f>SESMaleAndFemaleDistributionsByRacialEthnicGroup[[#This Row],[Total Employees]]/$D$10</f>
        <v>5.3055250640321988E-2</v>
      </c>
      <c r="F5" s="9">
        <f>1-SESMaleAndFemaleDistributionsByRacialEthnicGroup[[#This Row],[Female % Distribution Within R/E Group]]</f>
        <v>0.53793103448275859</v>
      </c>
      <c r="G5" s="6">
        <f>SESMaleAndFemaleDistributionsByRacialEthnicGroup[[#This Row],[Female Employees]]/SESMaleAndFemaleDistributionsByRacialEthnicGroup[[#This Row],[Total Employees]]</f>
        <v>0.46206896551724136</v>
      </c>
      <c r="H5" s="6">
        <f>SESMaleAndFemaleDistributionsByRacialEthnicGroup[[#This Row],[Male Employees]]/$B$10</f>
        <v>4.7044632086851626E-2</v>
      </c>
      <c r="I5" s="6">
        <f>SESMaleAndFemaleDistributionsByRacialEthnicGroup[[#This Row],[Female Employees]]/$C$10</f>
        <v>6.2325581395348835E-2</v>
      </c>
    </row>
    <row r="6" spans="1:9" ht="31.2" x14ac:dyDescent="0.3">
      <c r="A6" s="4" t="s">
        <v>5</v>
      </c>
      <c r="B6" s="7">
        <v>452</v>
      </c>
      <c r="C6" s="7">
        <v>538</v>
      </c>
      <c r="D6" s="7">
        <f>SESMaleAndFemaleDistributionsByRacialEthnicGroup[[#This Row],[Male Employees]]+SESMaleAndFemaleDistributionsByRacialEthnicGroup[[#This Row],[Female Employees]]</f>
        <v>990</v>
      </c>
      <c r="E6" s="6">
        <f>SESMaleAndFemaleDistributionsByRacialEthnicGroup[[#This Row],[Total Employees]]/$D$10</f>
        <v>0.12074643249176729</v>
      </c>
      <c r="F6" s="9">
        <f>1-SESMaleAndFemaleDistributionsByRacialEthnicGroup[[#This Row],[Female % Distribution Within R/E Group]]</f>
        <v>0.45656565656565662</v>
      </c>
      <c r="G6" s="6">
        <f>SESMaleAndFemaleDistributionsByRacialEthnicGroup[[#This Row],[Female Employees]]/SESMaleAndFemaleDistributionsByRacialEthnicGroup[[#This Row],[Total Employees]]</f>
        <v>0.54343434343434338</v>
      </c>
      <c r="H6" s="6">
        <f>SESMaleAndFemaleDistributionsByRacialEthnicGroup[[#This Row],[Male Employees]]/$B$10</f>
        <v>9.0872537193405711E-2</v>
      </c>
      <c r="I6" s="6">
        <f>SESMaleAndFemaleDistributionsByRacialEthnicGroup[[#This Row],[Female Employees]]/$C$10</f>
        <v>0.16682170542635658</v>
      </c>
    </row>
    <row r="7" spans="1:9" ht="15.6" x14ac:dyDescent="0.3">
      <c r="A7" s="4" t="s">
        <v>6</v>
      </c>
      <c r="B7" s="7">
        <v>293</v>
      </c>
      <c r="C7" s="7">
        <v>172</v>
      </c>
      <c r="D7" s="7">
        <f>SESMaleAndFemaleDistributionsByRacialEthnicGroup[[#This Row],[Male Employees]]+SESMaleAndFemaleDistributionsByRacialEthnicGroup[[#This Row],[Female Employees]]</f>
        <v>465</v>
      </c>
      <c r="E7" s="6">
        <f>SESMaleAndFemaleDistributionsByRacialEthnicGroup[[#This Row],[Total Employees]]/$D$10</f>
        <v>5.6714233443102814E-2</v>
      </c>
      <c r="F7" s="9">
        <f>1-SESMaleAndFemaleDistributionsByRacialEthnicGroup[[#This Row],[Female % Distribution Within R/E Group]]</f>
        <v>0.63010752688172045</v>
      </c>
      <c r="G7" s="6">
        <f>SESMaleAndFemaleDistributionsByRacialEthnicGroup[[#This Row],[Female Employees]]/SESMaleAndFemaleDistributionsByRacialEthnicGroup[[#This Row],[Total Employees]]</f>
        <v>0.36989247311827955</v>
      </c>
      <c r="H7" s="6">
        <f>SESMaleAndFemaleDistributionsByRacialEthnicGroup[[#This Row],[Male Employees]]/$B$10</f>
        <v>5.8906312826698837E-2</v>
      </c>
      <c r="I7" s="6">
        <f>SESMaleAndFemaleDistributionsByRacialEthnicGroup[[#This Row],[Female Employees]]/$C$10</f>
        <v>5.3333333333333337E-2</v>
      </c>
    </row>
    <row r="8" spans="1:9" ht="15.6" x14ac:dyDescent="0.3">
      <c r="A8" s="4" t="s">
        <v>7</v>
      </c>
      <c r="B8" s="7">
        <v>3874</v>
      </c>
      <c r="C8" s="7">
        <v>2209</v>
      </c>
      <c r="D8" s="7">
        <f>SESMaleAndFemaleDistributionsByRacialEthnicGroup[[#This Row],[Male Employees]]+SESMaleAndFemaleDistributionsByRacialEthnicGroup[[#This Row],[Female Employees]]</f>
        <v>6083</v>
      </c>
      <c r="E8" s="6">
        <f>SESMaleAndFemaleDistributionsByRacialEthnicGroup[[#This Row],[Total Employees]]/$D$10</f>
        <v>0.74191974631052571</v>
      </c>
      <c r="F8" s="9">
        <f>1-SESMaleAndFemaleDistributionsByRacialEthnicGroup[[#This Row],[Female % Distribution Within R/E Group]]</f>
        <v>0.6368568140720039</v>
      </c>
      <c r="G8" s="6">
        <f>SESMaleAndFemaleDistributionsByRacialEthnicGroup[[#This Row],[Female Employees]]/SESMaleAndFemaleDistributionsByRacialEthnicGroup[[#This Row],[Total Employees]]</f>
        <v>0.36314318592799605</v>
      </c>
      <c r="H8" s="6">
        <f>SESMaleAndFemaleDistributionsByRacialEthnicGroup[[#This Row],[Male Employees]]/$B$10</f>
        <v>0.77885002010454363</v>
      </c>
      <c r="I8" s="6">
        <f>SESMaleAndFemaleDistributionsByRacialEthnicGroup[[#This Row],[Female Employees]]/$C$10</f>
        <v>0.68496124031007755</v>
      </c>
    </row>
    <row r="9" spans="1:9" ht="15.6" x14ac:dyDescent="0.3">
      <c r="A9" s="4" t="s">
        <v>8</v>
      </c>
      <c r="B9" s="7">
        <v>59</v>
      </c>
      <c r="C9" s="7">
        <v>60</v>
      </c>
      <c r="D9" s="7">
        <f>SESMaleAndFemaleDistributionsByRacialEthnicGroup[[#This Row],[Male Employees]]+SESMaleAndFemaleDistributionsByRacialEthnicGroup[[#This Row],[Female Employees]]</f>
        <v>119</v>
      </c>
      <c r="E9" s="6">
        <f>SESMaleAndFemaleDistributionsByRacialEthnicGroup[[#This Row],[Total Employees]]/$D$10</f>
        <v>1.4513965117697281E-2</v>
      </c>
      <c r="F9" s="9">
        <f>1-SESMaleAndFemaleDistributionsByRacialEthnicGroup[[#This Row],[Female % Distribution Within R/E Group]]</f>
        <v>0.49579831932773111</v>
      </c>
      <c r="G9" s="6">
        <f>SESMaleAndFemaleDistributionsByRacialEthnicGroup[[#This Row],[Female Employees]]/SESMaleAndFemaleDistributionsByRacialEthnicGroup[[#This Row],[Total Employees]]</f>
        <v>0.50420168067226889</v>
      </c>
      <c r="H9" s="6">
        <f>SESMaleAndFemaleDistributionsByRacialEthnicGroup[[#This Row],[Male Employees]]/$B$10</f>
        <v>1.1861680739847206E-2</v>
      </c>
      <c r="I9" s="6">
        <f>SESMaleAndFemaleDistributionsByRacialEthnicGroup[[#This Row],[Female Employees]]/$C$10</f>
        <v>1.8604651162790697E-2</v>
      </c>
    </row>
    <row r="10" spans="1:9" ht="15.6" x14ac:dyDescent="0.3">
      <c r="A10" s="4" t="s">
        <v>1</v>
      </c>
      <c r="B10" s="7">
        <v>4974</v>
      </c>
      <c r="C10" s="7">
        <v>3225</v>
      </c>
      <c r="D10" s="7">
        <f>SESMaleAndFemaleDistributionsByRacialEthnicGroup[[#This Row],[Male Employees]]+SESMaleAndFemaleDistributionsByRacialEthnicGroup[[#This Row],[Female Employees]]</f>
        <v>8199</v>
      </c>
      <c r="E10" s="6">
        <f>SESMaleAndFemaleDistributionsByRacialEthnicGroup[[#This Row],[Total Employees]]/$D$10</f>
        <v>1</v>
      </c>
      <c r="F10" s="9">
        <f>1-SESMaleAndFemaleDistributionsByRacialEthnicGroup[[#This Row],[Female % Distribution Within R/E Group]]</f>
        <v>0.60665934870106109</v>
      </c>
      <c r="G10" s="6">
        <f>SESMaleAndFemaleDistributionsByRacialEthnicGroup[[#This Row],[Female Employees]]/SESMaleAndFemaleDistributionsByRacialEthnicGroup[[#This Row],[Total Employees]]</f>
        <v>0.39334065129893891</v>
      </c>
      <c r="H10" s="5"/>
      <c r="I10" s="5"/>
    </row>
    <row r="12" spans="1:9" ht="16.2" thickBot="1" x14ac:dyDescent="0.35">
      <c r="A12" s="12" t="s">
        <v>0</v>
      </c>
    </row>
    <row r="13" spans="1:9" ht="15" thickTop="1" x14ac:dyDescent="0.3"/>
  </sheetData>
  <sheetProtection algorithmName="SHA-512" hashValue="ZTZIr8s7ZImmqqPn0hy/6WPhfBlT+1EAjK9M7art0Ge2/8I9BMZSlFSMgCPDgA/l4tmQOxcT6pejF6s6my2zTQ==" saltValue="rF+1MGwP7hB30DTITC9myw==" spinCount="100000" sheet="1" objects="1" scenarios="1" sort="0" autoFilter="0"/>
  <pageMargins left="0.7" right="0.7" top="0.75" bottom="0.75" header="0.3" footer="0.3"/>
  <pageSetup scale="9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F003-0C6C-4391-ABB8-5378C5DEA2AC}">
  <dimension ref="A1:I13"/>
  <sheetViews>
    <sheetView tabSelected="1" zoomScaleNormal="100" workbookViewId="0">
      <selection activeCell="A2" sqref="A2"/>
    </sheetView>
  </sheetViews>
  <sheetFormatPr defaultRowHeight="14.4" x14ac:dyDescent="0.3"/>
  <cols>
    <col min="1" max="1" width="25" customWidth="1"/>
    <col min="2" max="2" width="12" customWidth="1"/>
    <col min="3" max="4" width="12.44140625" customWidth="1"/>
    <col min="5" max="5" width="9.88671875" customWidth="1"/>
    <col min="6" max="6" width="16" customWidth="1"/>
    <col min="7" max="7" width="13.109375" customWidth="1"/>
    <col min="8" max="8" width="13.5546875" customWidth="1"/>
    <col min="9" max="9" width="13" customWidth="1"/>
  </cols>
  <sheetData>
    <row r="1" spans="1:9" ht="21" x14ac:dyDescent="0.4">
      <c r="A1" s="8" t="s">
        <v>21</v>
      </c>
    </row>
    <row r="2" spans="1:9" ht="18.600000000000001" thickBot="1" x14ac:dyDescent="0.4">
      <c r="A2" s="13" t="s">
        <v>22</v>
      </c>
    </row>
    <row r="3" spans="1:9" ht="62.4" x14ac:dyDescent="0.3">
      <c r="A3" s="3" t="s">
        <v>2</v>
      </c>
      <c r="B3" s="3" t="s">
        <v>15</v>
      </c>
      <c r="C3" s="3" t="s">
        <v>16</v>
      </c>
      <c r="D3" s="3" t="s">
        <v>17</v>
      </c>
      <c r="E3" s="3" t="s">
        <v>9</v>
      </c>
      <c r="F3" s="3" t="s">
        <v>12</v>
      </c>
      <c r="G3" s="3" t="s">
        <v>13</v>
      </c>
      <c r="H3" s="3" t="s">
        <v>10</v>
      </c>
      <c r="I3" s="3" t="s">
        <v>11</v>
      </c>
    </row>
    <row r="4" spans="1:9" ht="31.2" x14ac:dyDescent="0.3">
      <c r="A4" s="4" t="s">
        <v>18</v>
      </c>
      <c r="B4" s="5"/>
      <c r="C4" s="5"/>
      <c r="D4" s="5"/>
      <c r="E4" s="5"/>
      <c r="F4" s="5"/>
      <c r="G4" s="5"/>
      <c r="H4" s="5"/>
      <c r="I4" s="5"/>
    </row>
    <row r="5" spans="1:9" ht="31.2" x14ac:dyDescent="0.3">
      <c r="A5" s="4" t="s">
        <v>4</v>
      </c>
      <c r="B5" s="5">
        <v>71</v>
      </c>
      <c r="C5" s="5">
        <v>27</v>
      </c>
      <c r="D5" s="5">
        <f>SLSTMaleAndFemaleDistributionsByRacialEthnicGroup[[#This Row],[Male Employees]]+SLSTMaleAndFemaleDistributionsByRacialEthnicGroup[[#This Row],[Female Employees]]</f>
        <v>98</v>
      </c>
      <c r="E5" s="6">
        <f>SLSTMaleAndFemaleDistributionsByRacialEthnicGroup[[#This Row],[Total Employees]]/$D$10</f>
        <v>7.2431633407243165E-2</v>
      </c>
      <c r="F5" s="9">
        <f>1-SLSTMaleAndFemaleDistributionsByRacialEthnicGroup[[#This Row],[Female % Distribution Within R/E Group]]</f>
        <v>0.72448979591836737</v>
      </c>
      <c r="G5" s="6">
        <f>SLSTMaleAndFemaleDistributionsByRacialEthnicGroup[[#This Row],[Female Employees]]/SLSTMaleAndFemaleDistributionsByRacialEthnicGroup[[#This Row],[Total Employees]]</f>
        <v>0.27551020408163263</v>
      </c>
      <c r="H5" s="6">
        <f>SLSTMaleAndFemaleDistributionsByRacialEthnicGroup[[#This Row],[Male Employees]]/$B$10</f>
        <v>7.4190177638453494E-2</v>
      </c>
      <c r="I5" s="6">
        <f>SLSTMaleAndFemaleDistributionsByRacialEthnicGroup[[#This Row],[Female Employees]]/$C$10</f>
        <v>6.8181818181818177E-2</v>
      </c>
    </row>
    <row r="6" spans="1:9" ht="15.6" x14ac:dyDescent="0.3">
      <c r="A6" s="4" t="s">
        <v>5</v>
      </c>
      <c r="B6" s="5">
        <v>31</v>
      </c>
      <c r="C6" s="5">
        <v>49</v>
      </c>
      <c r="D6" s="5">
        <f>SLSTMaleAndFemaleDistributionsByRacialEthnicGroup[[#This Row],[Male Employees]]+SLSTMaleAndFemaleDistributionsByRacialEthnicGroup[[#This Row],[Female Employees]]</f>
        <v>80</v>
      </c>
      <c r="E6" s="6">
        <f>SLSTMaleAndFemaleDistributionsByRacialEthnicGroup[[#This Row],[Total Employees]]/$D$10</f>
        <v>5.9127864005912786E-2</v>
      </c>
      <c r="F6" s="9">
        <f>1-SLSTMaleAndFemaleDistributionsByRacialEthnicGroup[[#This Row],[Female % Distribution Within R/E Group]]</f>
        <v>0.38749999999999996</v>
      </c>
      <c r="G6" s="6">
        <f>SLSTMaleAndFemaleDistributionsByRacialEthnicGroup[[#This Row],[Female Employees]]/SLSTMaleAndFemaleDistributionsByRacialEthnicGroup[[#This Row],[Total Employees]]</f>
        <v>0.61250000000000004</v>
      </c>
      <c r="H6" s="6">
        <f>SLSTMaleAndFemaleDistributionsByRacialEthnicGroup[[#This Row],[Male Employees]]/$B$10</f>
        <v>3.2392894461859979E-2</v>
      </c>
      <c r="I6" s="6">
        <f>SLSTMaleAndFemaleDistributionsByRacialEthnicGroup[[#This Row],[Female Employees]]/$C$10</f>
        <v>0.12373737373737374</v>
      </c>
    </row>
    <row r="7" spans="1:9" ht="15.6" x14ac:dyDescent="0.3">
      <c r="A7" s="4" t="s">
        <v>6</v>
      </c>
      <c r="B7" s="5">
        <v>32</v>
      </c>
      <c r="C7" s="5">
        <v>15</v>
      </c>
      <c r="D7" s="5">
        <f>SLSTMaleAndFemaleDistributionsByRacialEthnicGroup[[#This Row],[Male Employees]]+SLSTMaleAndFemaleDistributionsByRacialEthnicGroup[[#This Row],[Female Employees]]</f>
        <v>47</v>
      </c>
      <c r="E7" s="6">
        <f>SLSTMaleAndFemaleDistributionsByRacialEthnicGroup[[#This Row],[Total Employees]]/$D$10</f>
        <v>3.4737620103473761E-2</v>
      </c>
      <c r="F7" s="9">
        <f>1-SLSTMaleAndFemaleDistributionsByRacialEthnicGroup[[#This Row],[Female % Distribution Within R/E Group]]</f>
        <v>0.68085106382978722</v>
      </c>
      <c r="G7" s="6">
        <f>SLSTMaleAndFemaleDistributionsByRacialEthnicGroup[[#This Row],[Female Employees]]/SLSTMaleAndFemaleDistributionsByRacialEthnicGroup[[#This Row],[Total Employees]]</f>
        <v>0.31914893617021278</v>
      </c>
      <c r="H7" s="6">
        <f>SLSTMaleAndFemaleDistributionsByRacialEthnicGroup[[#This Row],[Male Employees]]/$B$10</f>
        <v>3.343782654127482E-2</v>
      </c>
      <c r="I7" s="6">
        <f>SLSTMaleAndFemaleDistributionsByRacialEthnicGroup[[#This Row],[Female Employees]]/$C$10</f>
        <v>3.787878787878788E-2</v>
      </c>
    </row>
    <row r="8" spans="1:9" ht="15.6" x14ac:dyDescent="0.3">
      <c r="A8" s="4" t="s">
        <v>7</v>
      </c>
      <c r="B8" s="5">
        <v>809</v>
      </c>
      <c r="C8" s="5">
        <v>296</v>
      </c>
      <c r="D8" s="7">
        <f>SLSTMaleAndFemaleDistributionsByRacialEthnicGroup[[#This Row],[Male Employees]]+SLSTMaleAndFemaleDistributionsByRacialEthnicGroup[[#This Row],[Female Employees]]</f>
        <v>1105</v>
      </c>
      <c r="E8" s="6">
        <f>SLSTMaleAndFemaleDistributionsByRacialEthnicGroup[[#This Row],[Total Employees]]/$D$10</f>
        <v>0.81670362158167031</v>
      </c>
      <c r="F8" s="9">
        <f>1-SLSTMaleAndFemaleDistributionsByRacialEthnicGroup[[#This Row],[Female % Distribution Within R/E Group]]</f>
        <v>0.73212669683257925</v>
      </c>
      <c r="G8" s="6">
        <f>SLSTMaleAndFemaleDistributionsByRacialEthnicGroup[[#This Row],[Female Employees]]/SLSTMaleAndFemaleDistributionsByRacialEthnicGroup[[#This Row],[Total Employees]]</f>
        <v>0.26787330316742081</v>
      </c>
      <c r="H8" s="6">
        <f>SLSTMaleAndFemaleDistributionsByRacialEthnicGroup[[#This Row],[Male Employees]]/$B$10</f>
        <v>0.84535005224660398</v>
      </c>
      <c r="I8" s="6">
        <f>SLSTMaleAndFemaleDistributionsByRacialEthnicGroup[[#This Row],[Female Employees]]/$C$10</f>
        <v>0.74747474747474751</v>
      </c>
    </row>
    <row r="9" spans="1:9" ht="15.6" x14ac:dyDescent="0.3">
      <c r="A9" s="4" t="s">
        <v>19</v>
      </c>
      <c r="B9" s="5"/>
      <c r="C9" s="5"/>
      <c r="D9" s="7"/>
      <c r="E9" s="6"/>
      <c r="F9" s="9"/>
      <c r="G9" s="6"/>
      <c r="H9" s="5"/>
      <c r="I9" s="5"/>
    </row>
    <row r="10" spans="1:9" ht="15.6" x14ac:dyDescent="0.3">
      <c r="A10" s="4" t="s">
        <v>1</v>
      </c>
      <c r="B10" s="5">
        <v>957</v>
      </c>
      <c r="C10" s="5">
        <v>396</v>
      </c>
      <c r="D10" s="7">
        <f>SLSTMaleAndFemaleDistributionsByRacialEthnicGroup[[#This Row],[Male Employees]]+SLSTMaleAndFemaleDistributionsByRacialEthnicGroup[[#This Row],[Female Employees]]</f>
        <v>1353</v>
      </c>
      <c r="E10" s="6">
        <f>SLSTMaleAndFemaleDistributionsByRacialEthnicGroup[[#This Row],[Total Employees]]/$D$10</f>
        <v>1</v>
      </c>
      <c r="F10" s="9">
        <f>1-SLSTMaleAndFemaleDistributionsByRacialEthnicGroup[[#This Row],[Female % Distribution Within R/E Group]]</f>
        <v>0.70731707317073167</v>
      </c>
      <c r="G10" s="6">
        <f>SLSTMaleAndFemaleDistributionsByRacialEthnicGroup[[#This Row],[Female Employees]]/SLSTMaleAndFemaleDistributionsByRacialEthnicGroup[[#This Row],[Total Employees]]</f>
        <v>0.29268292682926828</v>
      </c>
      <c r="H10" s="5"/>
      <c r="I10" s="5"/>
    </row>
    <row r="12" spans="1:9" ht="16.2" thickBot="1" x14ac:dyDescent="0.35">
      <c r="A12" s="12" t="s">
        <v>0</v>
      </c>
    </row>
    <row r="13" spans="1:9" ht="16.2" thickTop="1" x14ac:dyDescent="0.3">
      <c r="A13" s="5" t="s">
        <v>20</v>
      </c>
    </row>
  </sheetData>
  <sheetProtection algorithmName="SHA-512" hashValue="o4z/j1fFOm1oXN6h6NUWRxM0KM1+XExqeUOf6bSSNMfN6mzTMgVV3Kdt/SwwEDj6vpBKxFUAJcWHceAckYuGNw==" saltValue="1uitd8Ya3eTasM/vFhzlHw==" spinCount="100000" sheet="1" objects="1" scenarios="1" sort="0" autoFilter="0"/>
  <pageMargins left="0.7" right="0.7" top="0.75" bottom="0.75" header="0.3" footer="0.3"/>
  <pageSetup scale="9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Executive Branch</vt:lpstr>
      <vt:lpstr>SES</vt:lpstr>
      <vt:lpstr>SL ST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Male and Female Distribution by Racial Ethnic Groups</dc:title>
  <dc:creator>U.S. Office of Personnel Management</dc:creator>
  <cp:keywords>September 2022, SES, SL/ST, Executive Branch</cp:keywords>
  <cp:lastModifiedBy>Ngo, Tristian L. (CTR)</cp:lastModifiedBy>
  <cp:lastPrinted>2023-05-28T18:55:54Z</cp:lastPrinted>
  <dcterms:created xsi:type="dcterms:W3CDTF">2022-09-28T14:53:38Z</dcterms:created>
  <dcterms:modified xsi:type="dcterms:W3CDTF">2024-07-05T18:12:30Z</dcterms:modified>
</cp:coreProperties>
</file>