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7.xml" ContentType="application/vnd.openxmlformats-officedocument.spreadsheetml.worksheet+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opm365.sharepoint.com/teams/HI-BusinessSystemsTeam/Shared Documents/508/2024-03-22 Community-Rated Rate Proposal/Final/"/>
    </mc:Choice>
  </mc:AlternateContent>
  <xr:revisionPtr revIDLastSave="11" documentId="13_ncr:1_{BF357CAB-2AE7-4866-A22A-8942B4FF6E66}" xr6:coauthVersionLast="47" xr6:coauthVersionMax="47" xr10:uidLastSave="{D27D3945-E115-4BB3-BAAB-9410F276FAF7}"/>
  <bookViews>
    <workbookView xWindow="28680" yWindow="-120" windowWidth="29040" windowHeight="15720" tabRatio="876" xr2:uid="{00000000-000D-0000-FFFF-FFFF00000000}"/>
  </bookViews>
  <sheets>
    <sheet name="Attachment I (Small Carriers)" sheetId="9" r:id="rId1"/>
    <sheet name="Attachment IA (Small Carriers)" sheetId="11" r:id="rId2"/>
    <sheet name="Attachment II" sheetId="2" r:id="rId3"/>
    <sheet name="Attachment IIB (QG22-28 Large)" sheetId="12" r:id="rId4"/>
    <sheet name="Backup Line 1 - TCR &amp; CRC" sheetId="4" r:id="rId5"/>
    <sheet name="Backup Line 1 - ACR" sheetId="5" r:id="rId6"/>
    <sheet name="Medicare Loading Form" sheetId="7" r:id="rId7"/>
    <sheet name="Potential SSSGs Form" sheetId="8" r:id="rId8"/>
    <sheet name="Special Benefits Form" sheetId="6" r:id="rId9"/>
  </sheets>
  <externalReferences>
    <externalReference r:id="rId10"/>
  </externalReferences>
  <definedNames>
    <definedName name="Data">[1]data!$A$3:$PW$3</definedName>
    <definedName name="ID">[1]Controls!$B$1</definedName>
    <definedName name="_xlnm.Print_Area" localSheetId="2">'Attachment II'!$A$1:$D$22</definedName>
    <definedName name="year">'Attachment II'!$B$5</definedName>
    <definedName name="year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2" i="2" l="1"/>
  <c r="A19" i="2"/>
  <c r="A11" i="2"/>
  <c r="A5" i="9"/>
  <c r="A1" i="12"/>
  <c r="C18"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3" i="11"/>
  <c r="B144" i="11"/>
  <c r="B145" i="11"/>
  <c r="B146" i="11"/>
  <c r="B147" i="11"/>
  <c r="B148" i="11"/>
  <c r="B149" i="11"/>
  <c r="B150" i="11"/>
  <c r="B151" i="11"/>
  <c r="B152" i="11"/>
  <c r="B153" i="11"/>
  <c r="B154" i="11"/>
  <c r="B155" i="11"/>
  <c r="B156" i="11"/>
  <c r="B157" i="11"/>
  <c r="B158" i="11"/>
  <c r="B159" i="11"/>
  <c r="B160" i="11"/>
  <c r="B161" i="11"/>
  <c r="B162" i="11"/>
  <c r="B163" i="11"/>
  <c r="B164" i="11"/>
  <c r="B165" i="11"/>
  <c r="B166" i="11"/>
  <c r="B167" i="11"/>
  <c r="B168" i="11"/>
  <c r="B169" i="11"/>
  <c r="B170" i="11"/>
  <c r="B171" i="11"/>
  <c r="B172" i="11"/>
  <c r="B173" i="11"/>
  <c r="B174" i="11"/>
  <c r="B175" i="11"/>
  <c r="A14" i="9"/>
  <c r="A26" i="2" l="1"/>
  <c r="A24" i="2"/>
  <c r="A1" i="11" l="1"/>
  <c r="A146" i="11"/>
  <c r="C146" i="11"/>
  <c r="D146" i="11"/>
  <c r="E146" i="11"/>
  <c r="A147" i="11"/>
  <c r="C147" i="11"/>
  <c r="D147" i="11"/>
  <c r="E147" i="11"/>
  <c r="A148" i="11"/>
  <c r="C148" i="11"/>
  <c r="D148" i="11"/>
  <c r="E148" i="11"/>
  <c r="A149" i="11"/>
  <c r="C149" i="11"/>
  <c r="D149" i="11"/>
  <c r="E149" i="11"/>
  <c r="A150" i="11"/>
  <c r="C150" i="11"/>
  <c r="D150" i="11"/>
  <c r="E150" i="11"/>
  <c r="A151" i="11"/>
  <c r="C151" i="11"/>
  <c r="D151" i="11"/>
  <c r="E151" i="11"/>
  <c r="A152" i="11"/>
  <c r="C152" i="11"/>
  <c r="D152" i="11"/>
  <c r="E152" i="11"/>
  <c r="A153" i="11"/>
  <c r="C153" i="11"/>
  <c r="D153" i="11"/>
  <c r="E153" i="11"/>
  <c r="A154" i="11"/>
  <c r="C154" i="11"/>
  <c r="D154" i="11"/>
  <c r="E154" i="11"/>
  <c r="A155" i="11"/>
  <c r="C155" i="11"/>
  <c r="D155" i="11"/>
  <c r="E155" i="11"/>
  <c r="A156" i="11"/>
  <c r="C156" i="11"/>
  <c r="D156" i="11"/>
  <c r="E156" i="11"/>
  <c r="A157" i="11"/>
  <c r="C157" i="11"/>
  <c r="D157" i="11"/>
  <c r="E157" i="11"/>
  <c r="A158" i="11"/>
  <c r="C158" i="11"/>
  <c r="D158" i="11"/>
  <c r="E158" i="11"/>
  <c r="A159" i="11"/>
  <c r="C159" i="11"/>
  <c r="D159" i="11"/>
  <c r="E159" i="11"/>
  <c r="A160" i="11"/>
  <c r="C160" i="11"/>
  <c r="D160" i="11"/>
  <c r="E160" i="11"/>
  <c r="A161" i="11"/>
  <c r="C161" i="11"/>
  <c r="D161" i="11"/>
  <c r="E161" i="11"/>
  <c r="A162" i="11"/>
  <c r="C162" i="11"/>
  <c r="D162" i="11"/>
  <c r="E162" i="11"/>
  <c r="A163" i="11"/>
  <c r="C163" i="11"/>
  <c r="D163" i="11"/>
  <c r="E163" i="11"/>
  <c r="A164" i="11"/>
  <c r="C164" i="11"/>
  <c r="D164" i="11"/>
  <c r="E164" i="11"/>
  <c r="A165" i="11"/>
  <c r="C165" i="11"/>
  <c r="D165" i="11"/>
  <c r="E165" i="11"/>
  <c r="A166" i="11"/>
  <c r="C166" i="11"/>
  <c r="D166" i="11"/>
  <c r="E166" i="11"/>
  <c r="A167" i="11"/>
  <c r="C167" i="11"/>
  <c r="D167" i="11"/>
  <c r="E167" i="11"/>
  <c r="A168" i="11"/>
  <c r="C168" i="11"/>
  <c r="D168" i="11"/>
  <c r="E168" i="11"/>
  <c r="A169" i="11"/>
  <c r="C169" i="11"/>
  <c r="D169" i="11"/>
  <c r="E169" i="11"/>
  <c r="A170" i="11"/>
  <c r="C170" i="11"/>
  <c r="D170" i="11"/>
  <c r="E170" i="11"/>
  <c r="A171" i="11"/>
  <c r="C171" i="11"/>
  <c r="D171" i="11"/>
  <c r="E171" i="11"/>
  <c r="A172" i="11"/>
  <c r="C172" i="11"/>
  <c r="D172" i="11"/>
  <c r="E172" i="11"/>
  <c r="A173" i="11"/>
  <c r="C173" i="11"/>
  <c r="D173" i="11"/>
  <c r="E173" i="11"/>
  <c r="A174" i="11"/>
  <c r="C174" i="11"/>
  <c r="D174" i="11"/>
  <c r="E174" i="11"/>
  <c r="A175" i="11"/>
  <c r="C175" i="11"/>
  <c r="D175" i="11"/>
  <c r="E175" i="11"/>
  <c r="D18" i="11"/>
  <c r="AR20" i="9"/>
  <c r="AR21" i="9"/>
  <c r="AR22" i="9"/>
  <c r="AR23" i="9"/>
  <c r="AR24" i="9"/>
  <c r="AR25" i="9"/>
  <c r="AR26" i="9"/>
  <c r="AR27" i="9"/>
  <c r="AR28" i="9"/>
  <c r="AR29" i="9"/>
  <c r="AR30" i="9"/>
  <c r="AR31" i="9"/>
  <c r="AR32" i="9"/>
  <c r="AR33" i="9"/>
  <c r="AR34" i="9"/>
  <c r="AR35" i="9"/>
  <c r="AR36" i="9"/>
  <c r="AR37" i="9"/>
  <c r="AR38" i="9"/>
  <c r="AR39" i="9"/>
  <c r="AR40" i="9"/>
  <c r="AR41" i="9"/>
  <c r="AR42" i="9"/>
  <c r="AR43" i="9"/>
  <c r="AR44" i="9"/>
  <c r="AR45" i="9"/>
  <c r="AR46" i="9"/>
  <c r="AR47" i="9"/>
  <c r="AR48" i="9"/>
  <c r="AR49" i="9"/>
  <c r="AR50" i="9"/>
  <c r="AR51" i="9"/>
  <c r="AR52" i="9"/>
  <c r="AR53" i="9"/>
  <c r="AR54" i="9"/>
  <c r="AR55" i="9"/>
  <c r="AR56" i="9"/>
  <c r="AR57" i="9"/>
  <c r="AR58" i="9"/>
  <c r="AR59" i="9"/>
  <c r="AR60" i="9"/>
  <c r="AR61" i="9"/>
  <c r="AR62" i="9"/>
  <c r="AR63" i="9"/>
  <c r="AR64" i="9"/>
  <c r="AR65" i="9"/>
  <c r="AR66" i="9"/>
  <c r="AR67" i="9"/>
  <c r="AR68" i="9"/>
  <c r="AR69" i="9"/>
  <c r="AR70" i="9"/>
  <c r="AR71" i="9"/>
  <c r="AR72" i="9"/>
  <c r="AR73" i="9"/>
  <c r="AR74" i="9"/>
  <c r="AR75" i="9"/>
  <c r="AR76" i="9"/>
  <c r="AR77" i="9"/>
  <c r="AR78" i="9"/>
  <c r="AR79" i="9"/>
  <c r="AR80" i="9"/>
  <c r="AR81" i="9"/>
  <c r="AR82" i="9"/>
  <c r="AR83" i="9"/>
  <c r="AR84" i="9"/>
  <c r="AR85" i="9"/>
  <c r="AR86" i="9"/>
  <c r="AR87" i="9"/>
  <c r="AR88" i="9"/>
  <c r="AR89" i="9"/>
  <c r="AR90" i="9"/>
  <c r="AR91" i="9"/>
  <c r="AR92" i="9"/>
  <c r="AR93" i="9"/>
  <c r="AR94" i="9"/>
  <c r="AR95" i="9"/>
  <c r="AR96" i="9"/>
  <c r="AR97" i="9"/>
  <c r="AR98" i="9"/>
  <c r="AR99" i="9"/>
  <c r="AR100" i="9"/>
  <c r="AR101" i="9"/>
  <c r="AR102" i="9"/>
  <c r="AR103" i="9"/>
  <c r="AR104" i="9"/>
  <c r="AR105" i="9"/>
  <c r="AR106" i="9"/>
  <c r="AR107" i="9"/>
  <c r="AR108" i="9"/>
  <c r="AR109" i="9"/>
  <c r="AR110" i="9"/>
  <c r="AR111" i="9"/>
  <c r="AR112" i="9"/>
  <c r="AR113" i="9"/>
  <c r="AR114" i="9"/>
  <c r="AR115" i="9"/>
  <c r="AR116" i="9"/>
  <c r="AR117" i="9"/>
  <c r="AR118" i="9"/>
  <c r="AR119" i="9"/>
  <c r="AR120" i="9"/>
  <c r="AR121" i="9"/>
  <c r="AR122" i="9"/>
  <c r="AR123" i="9"/>
  <c r="AR124" i="9"/>
  <c r="AR125" i="9"/>
  <c r="AR126" i="9"/>
  <c r="AR127" i="9"/>
  <c r="AR128" i="9"/>
  <c r="AR129" i="9"/>
  <c r="AR130" i="9"/>
  <c r="AR131" i="9"/>
  <c r="AR132" i="9"/>
  <c r="AR133" i="9"/>
  <c r="AR134" i="9"/>
  <c r="AR135" i="9"/>
  <c r="AR136" i="9"/>
  <c r="AR137" i="9"/>
  <c r="AR138" i="9"/>
  <c r="AR139" i="9"/>
  <c r="AR140" i="9"/>
  <c r="AR141" i="9"/>
  <c r="AR142" i="9"/>
  <c r="AR143" i="9"/>
  <c r="AR144" i="9"/>
  <c r="AR145" i="9"/>
  <c r="AR146" i="9"/>
  <c r="AR147" i="9"/>
  <c r="AR148" i="9"/>
  <c r="AR149" i="9"/>
  <c r="AR150" i="9"/>
  <c r="AR151" i="9"/>
  <c r="AR152" i="9"/>
  <c r="AR153" i="9"/>
  <c r="AR154" i="9"/>
  <c r="AR155" i="9"/>
  <c r="AR156" i="9"/>
  <c r="AR157" i="9"/>
  <c r="AR158" i="9"/>
  <c r="AR159" i="9"/>
  <c r="AR160" i="9"/>
  <c r="AR161" i="9"/>
  <c r="AR162" i="9"/>
  <c r="AR163" i="9"/>
  <c r="AR164" i="9"/>
  <c r="AR165" i="9"/>
  <c r="AR166" i="9"/>
  <c r="AR167" i="9"/>
  <c r="AR168" i="9"/>
  <c r="AR169" i="9"/>
  <c r="AR170" i="9"/>
  <c r="AR171" i="9"/>
  <c r="AR172" i="9"/>
  <c r="AR173" i="9"/>
  <c r="AR174" i="9"/>
  <c r="AR175" i="9"/>
  <c r="AR176" i="9"/>
  <c r="AR177" i="9"/>
  <c r="AR178" i="9"/>
  <c r="AR179" i="9"/>
  <c r="AR180" i="9"/>
  <c r="AR181" i="9"/>
  <c r="AR19" i="9"/>
  <c r="AQ20" i="9"/>
  <c r="AQ21" i="9"/>
  <c r="AQ22" i="9"/>
  <c r="AQ23" i="9"/>
  <c r="AQ24" i="9"/>
  <c r="AQ25" i="9"/>
  <c r="AQ26" i="9"/>
  <c r="AQ27" i="9"/>
  <c r="AQ28" i="9"/>
  <c r="AQ29" i="9"/>
  <c r="AQ30" i="9"/>
  <c r="AQ31" i="9"/>
  <c r="AQ32" i="9"/>
  <c r="AQ33" i="9"/>
  <c r="AQ34" i="9"/>
  <c r="AQ35" i="9"/>
  <c r="AQ36" i="9"/>
  <c r="AQ37" i="9"/>
  <c r="AQ38" i="9"/>
  <c r="AQ39" i="9"/>
  <c r="AQ40" i="9"/>
  <c r="AQ41" i="9"/>
  <c r="AQ42" i="9"/>
  <c r="AQ43" i="9"/>
  <c r="AQ44" i="9"/>
  <c r="AQ45" i="9"/>
  <c r="AQ46" i="9"/>
  <c r="AQ47" i="9"/>
  <c r="AQ48" i="9"/>
  <c r="AQ49" i="9"/>
  <c r="AQ50" i="9"/>
  <c r="AQ51" i="9"/>
  <c r="AQ52" i="9"/>
  <c r="AQ53" i="9"/>
  <c r="AQ54" i="9"/>
  <c r="AQ55" i="9"/>
  <c r="AQ56" i="9"/>
  <c r="AQ57" i="9"/>
  <c r="AQ58" i="9"/>
  <c r="AQ59" i="9"/>
  <c r="AQ60" i="9"/>
  <c r="AQ61" i="9"/>
  <c r="AQ62" i="9"/>
  <c r="AQ63" i="9"/>
  <c r="AQ64" i="9"/>
  <c r="AQ65" i="9"/>
  <c r="AQ66" i="9"/>
  <c r="AQ67" i="9"/>
  <c r="AQ68" i="9"/>
  <c r="AQ69" i="9"/>
  <c r="AQ70" i="9"/>
  <c r="AQ71" i="9"/>
  <c r="AQ72" i="9"/>
  <c r="AQ73" i="9"/>
  <c r="AQ74" i="9"/>
  <c r="AQ75" i="9"/>
  <c r="AQ76" i="9"/>
  <c r="AQ77" i="9"/>
  <c r="AQ78" i="9"/>
  <c r="AQ79" i="9"/>
  <c r="AQ80" i="9"/>
  <c r="AQ81" i="9"/>
  <c r="AQ82" i="9"/>
  <c r="AQ83" i="9"/>
  <c r="AQ84" i="9"/>
  <c r="AQ85" i="9"/>
  <c r="AQ86" i="9"/>
  <c r="AQ87" i="9"/>
  <c r="AQ88" i="9"/>
  <c r="AQ89" i="9"/>
  <c r="AQ90" i="9"/>
  <c r="AQ91" i="9"/>
  <c r="AQ92" i="9"/>
  <c r="AQ93" i="9"/>
  <c r="AQ94" i="9"/>
  <c r="AQ95" i="9"/>
  <c r="AQ96" i="9"/>
  <c r="AQ97" i="9"/>
  <c r="AQ98" i="9"/>
  <c r="AQ99" i="9"/>
  <c r="AQ100" i="9"/>
  <c r="AQ101" i="9"/>
  <c r="AQ102" i="9"/>
  <c r="AQ103" i="9"/>
  <c r="AQ104" i="9"/>
  <c r="AQ105" i="9"/>
  <c r="AQ106" i="9"/>
  <c r="AQ107" i="9"/>
  <c r="AQ108" i="9"/>
  <c r="AQ109" i="9"/>
  <c r="AQ110" i="9"/>
  <c r="AQ111" i="9"/>
  <c r="AQ112" i="9"/>
  <c r="AQ113" i="9"/>
  <c r="AQ114" i="9"/>
  <c r="AQ115" i="9"/>
  <c r="AQ116" i="9"/>
  <c r="AQ117" i="9"/>
  <c r="AQ118" i="9"/>
  <c r="AQ119" i="9"/>
  <c r="AQ120" i="9"/>
  <c r="AQ121" i="9"/>
  <c r="AQ122" i="9"/>
  <c r="AQ123" i="9"/>
  <c r="AQ124" i="9"/>
  <c r="AQ125" i="9"/>
  <c r="AQ126" i="9"/>
  <c r="AQ127" i="9"/>
  <c r="AQ128" i="9"/>
  <c r="AQ129" i="9"/>
  <c r="AQ130" i="9"/>
  <c r="AQ131" i="9"/>
  <c r="AQ132" i="9"/>
  <c r="AQ133" i="9"/>
  <c r="AQ134" i="9"/>
  <c r="AQ135" i="9"/>
  <c r="AQ136" i="9"/>
  <c r="AQ137" i="9"/>
  <c r="AQ138" i="9"/>
  <c r="AQ139" i="9"/>
  <c r="AQ140" i="9"/>
  <c r="AQ141" i="9"/>
  <c r="AQ142" i="9"/>
  <c r="AQ143" i="9"/>
  <c r="AQ144" i="9"/>
  <c r="AQ145" i="9"/>
  <c r="AQ146" i="9"/>
  <c r="AQ147" i="9"/>
  <c r="AQ148" i="9"/>
  <c r="AQ149" i="9"/>
  <c r="AQ150" i="9"/>
  <c r="AQ151" i="9"/>
  <c r="AQ152" i="9"/>
  <c r="AQ153" i="9"/>
  <c r="AQ154" i="9"/>
  <c r="AQ155" i="9"/>
  <c r="AQ156" i="9"/>
  <c r="AQ157" i="9"/>
  <c r="AQ158" i="9"/>
  <c r="AQ159" i="9"/>
  <c r="AQ160" i="9"/>
  <c r="AQ161" i="9"/>
  <c r="AQ162" i="9"/>
  <c r="AQ163" i="9"/>
  <c r="AQ164" i="9"/>
  <c r="AQ165" i="9"/>
  <c r="AQ166" i="9"/>
  <c r="AQ167" i="9"/>
  <c r="AQ168" i="9"/>
  <c r="AQ169" i="9"/>
  <c r="AQ170" i="9"/>
  <c r="AQ171" i="9"/>
  <c r="AQ172" i="9"/>
  <c r="AQ173" i="9"/>
  <c r="AQ174" i="9"/>
  <c r="AQ175" i="9"/>
  <c r="AQ176" i="9"/>
  <c r="AQ177" i="9"/>
  <c r="AQ178" i="9"/>
  <c r="AQ179" i="9"/>
  <c r="AQ180" i="9"/>
  <c r="AQ181" i="9"/>
  <c r="AQ19" i="9"/>
  <c r="AP20" i="9"/>
  <c r="AP21" i="9"/>
  <c r="AP22" i="9"/>
  <c r="AP23" i="9"/>
  <c r="AP24" i="9"/>
  <c r="AP25" i="9"/>
  <c r="AP26" i="9"/>
  <c r="AP27" i="9"/>
  <c r="AP28" i="9"/>
  <c r="AP29" i="9"/>
  <c r="AP30" i="9"/>
  <c r="AP31" i="9"/>
  <c r="AP32" i="9"/>
  <c r="AP33" i="9"/>
  <c r="AP34" i="9"/>
  <c r="AP35" i="9"/>
  <c r="AP36" i="9"/>
  <c r="AP37" i="9"/>
  <c r="AP38" i="9"/>
  <c r="AP39" i="9"/>
  <c r="AP40" i="9"/>
  <c r="AP41" i="9"/>
  <c r="AP42" i="9"/>
  <c r="AP43" i="9"/>
  <c r="AP44" i="9"/>
  <c r="AP45" i="9"/>
  <c r="AP46" i="9"/>
  <c r="AP47" i="9"/>
  <c r="AP48" i="9"/>
  <c r="AP49" i="9"/>
  <c r="AP50" i="9"/>
  <c r="AP51" i="9"/>
  <c r="AP52" i="9"/>
  <c r="AP53" i="9"/>
  <c r="AP54" i="9"/>
  <c r="AP55" i="9"/>
  <c r="AP56" i="9"/>
  <c r="AP57" i="9"/>
  <c r="AP58" i="9"/>
  <c r="AP59" i="9"/>
  <c r="AP60" i="9"/>
  <c r="AP61" i="9"/>
  <c r="AP62" i="9"/>
  <c r="AP63" i="9"/>
  <c r="AP64" i="9"/>
  <c r="AP65" i="9"/>
  <c r="AP66" i="9"/>
  <c r="AP67" i="9"/>
  <c r="AP68" i="9"/>
  <c r="AP69" i="9"/>
  <c r="AP70" i="9"/>
  <c r="AP71" i="9"/>
  <c r="AP72" i="9"/>
  <c r="AP73" i="9"/>
  <c r="AP74" i="9"/>
  <c r="AP75" i="9"/>
  <c r="AP76" i="9"/>
  <c r="AP77" i="9"/>
  <c r="AP78" i="9"/>
  <c r="AP79" i="9"/>
  <c r="AP80" i="9"/>
  <c r="AP81" i="9"/>
  <c r="AP82" i="9"/>
  <c r="AP83" i="9"/>
  <c r="AP84" i="9"/>
  <c r="AP85" i="9"/>
  <c r="AP86" i="9"/>
  <c r="AP87" i="9"/>
  <c r="AP88" i="9"/>
  <c r="AP89" i="9"/>
  <c r="AP90" i="9"/>
  <c r="AP91" i="9"/>
  <c r="AP92" i="9"/>
  <c r="AP93" i="9"/>
  <c r="AP94" i="9"/>
  <c r="AP95" i="9"/>
  <c r="AP96" i="9"/>
  <c r="AP97" i="9"/>
  <c r="AP98" i="9"/>
  <c r="AP99" i="9"/>
  <c r="AP100" i="9"/>
  <c r="AP101" i="9"/>
  <c r="AP102" i="9"/>
  <c r="AP103" i="9"/>
  <c r="AP104" i="9"/>
  <c r="AP105" i="9"/>
  <c r="AP106" i="9"/>
  <c r="AP107" i="9"/>
  <c r="AP108" i="9"/>
  <c r="AP109" i="9"/>
  <c r="AP110" i="9"/>
  <c r="AP111" i="9"/>
  <c r="AP112" i="9"/>
  <c r="AP113" i="9"/>
  <c r="AP114" i="9"/>
  <c r="AP115" i="9"/>
  <c r="AP116" i="9"/>
  <c r="AP117" i="9"/>
  <c r="AP118" i="9"/>
  <c r="AP119" i="9"/>
  <c r="AP120" i="9"/>
  <c r="AP121" i="9"/>
  <c r="AP122" i="9"/>
  <c r="AP123" i="9"/>
  <c r="AP124" i="9"/>
  <c r="AP125" i="9"/>
  <c r="AP126" i="9"/>
  <c r="AP127" i="9"/>
  <c r="AP128" i="9"/>
  <c r="AP129" i="9"/>
  <c r="AP130" i="9"/>
  <c r="AP131" i="9"/>
  <c r="AP132" i="9"/>
  <c r="AP133" i="9"/>
  <c r="AP134" i="9"/>
  <c r="AP135" i="9"/>
  <c r="AP136" i="9"/>
  <c r="AP137" i="9"/>
  <c r="AP138" i="9"/>
  <c r="AP139" i="9"/>
  <c r="AP140" i="9"/>
  <c r="AP141" i="9"/>
  <c r="AP142" i="9"/>
  <c r="AP143" i="9"/>
  <c r="AP144" i="9"/>
  <c r="AP145" i="9"/>
  <c r="AP146" i="9"/>
  <c r="AP147" i="9"/>
  <c r="AP148" i="9"/>
  <c r="AP149" i="9"/>
  <c r="AP150" i="9"/>
  <c r="AP151" i="9"/>
  <c r="AP152" i="9"/>
  <c r="AP153" i="9"/>
  <c r="AP154" i="9"/>
  <c r="AP155" i="9"/>
  <c r="AP156" i="9"/>
  <c r="AP157" i="9"/>
  <c r="AP158" i="9"/>
  <c r="AP159" i="9"/>
  <c r="AP160" i="9"/>
  <c r="AP161" i="9"/>
  <c r="AP162" i="9"/>
  <c r="AP163" i="9"/>
  <c r="AP164" i="9"/>
  <c r="AP165" i="9"/>
  <c r="AP166" i="9"/>
  <c r="AP167" i="9"/>
  <c r="AP168" i="9"/>
  <c r="AP169" i="9"/>
  <c r="AP170" i="9"/>
  <c r="AP171" i="9"/>
  <c r="AP172" i="9"/>
  <c r="AP173" i="9"/>
  <c r="AP174" i="9"/>
  <c r="AP175" i="9"/>
  <c r="AP176" i="9"/>
  <c r="AP177" i="9"/>
  <c r="AP178" i="9"/>
  <c r="AP179" i="9"/>
  <c r="AP180" i="9"/>
  <c r="AP181" i="9"/>
  <c r="AP19" i="9"/>
  <c r="AM36" i="9"/>
  <c r="AO19" i="9"/>
  <c r="AO20" i="9"/>
  <c r="AM27" i="9"/>
  <c r="AN27" i="9"/>
  <c r="AN24" i="9"/>
  <c r="AN19" i="9"/>
  <c r="AO27" i="9"/>
  <c r="AM21" i="9"/>
  <c r="AM20" i="9"/>
  <c r="AL20" i="9"/>
  <c r="AL21" i="9"/>
  <c r="AL22" i="9"/>
  <c r="AL23" i="9"/>
  <c r="AL24" i="9"/>
  <c r="AL25" i="9"/>
  <c r="AL26" i="9"/>
  <c r="AL27" i="9"/>
  <c r="AL28" i="9"/>
  <c r="AL29" i="9"/>
  <c r="AL30" i="9"/>
  <c r="AL31" i="9"/>
  <c r="AL32" i="9"/>
  <c r="AL33" i="9"/>
  <c r="AL34" i="9"/>
  <c r="AL35" i="9"/>
  <c r="AL36" i="9"/>
  <c r="AL37" i="9"/>
  <c r="AL38" i="9"/>
  <c r="AL39" i="9"/>
  <c r="AL40" i="9"/>
  <c r="AL41" i="9"/>
  <c r="AL42" i="9"/>
  <c r="AL43" i="9"/>
  <c r="AL44" i="9"/>
  <c r="AL45" i="9"/>
  <c r="AL46" i="9"/>
  <c r="AL47" i="9"/>
  <c r="AL48" i="9"/>
  <c r="AL49" i="9"/>
  <c r="AL50" i="9"/>
  <c r="AL51" i="9"/>
  <c r="AL52" i="9"/>
  <c r="AL53" i="9"/>
  <c r="AL54" i="9"/>
  <c r="AL55" i="9"/>
  <c r="AL56" i="9"/>
  <c r="AL57" i="9"/>
  <c r="AL58" i="9"/>
  <c r="AL59" i="9"/>
  <c r="AL60" i="9"/>
  <c r="AL61" i="9"/>
  <c r="AL62" i="9"/>
  <c r="AL63" i="9"/>
  <c r="AL64" i="9"/>
  <c r="AL65" i="9"/>
  <c r="AL66" i="9"/>
  <c r="AL67" i="9"/>
  <c r="AL68" i="9"/>
  <c r="AL69" i="9"/>
  <c r="AL70" i="9"/>
  <c r="AL71" i="9"/>
  <c r="AL72" i="9"/>
  <c r="AL73" i="9"/>
  <c r="AL74" i="9"/>
  <c r="AL75" i="9"/>
  <c r="AL76" i="9"/>
  <c r="AL77" i="9"/>
  <c r="AL78" i="9"/>
  <c r="AL79" i="9"/>
  <c r="AL80" i="9"/>
  <c r="AL81" i="9"/>
  <c r="AL82" i="9"/>
  <c r="AL83" i="9"/>
  <c r="AL84" i="9"/>
  <c r="AL85" i="9"/>
  <c r="AL86" i="9"/>
  <c r="AL87" i="9"/>
  <c r="AL88" i="9"/>
  <c r="AL89" i="9"/>
  <c r="AL90" i="9"/>
  <c r="AL91" i="9"/>
  <c r="AL92" i="9"/>
  <c r="AL93" i="9"/>
  <c r="AL94" i="9"/>
  <c r="AL95" i="9"/>
  <c r="AL96" i="9"/>
  <c r="AL97" i="9"/>
  <c r="AL98" i="9"/>
  <c r="AL99" i="9"/>
  <c r="AL100" i="9"/>
  <c r="AL101" i="9"/>
  <c r="AL102" i="9"/>
  <c r="AL103" i="9"/>
  <c r="AL104" i="9"/>
  <c r="AL105" i="9"/>
  <c r="AL106" i="9"/>
  <c r="AL107" i="9"/>
  <c r="AL108" i="9"/>
  <c r="AL109" i="9"/>
  <c r="AL110" i="9"/>
  <c r="AL111" i="9"/>
  <c r="AL112" i="9"/>
  <c r="AL113" i="9"/>
  <c r="AL114" i="9"/>
  <c r="AL115" i="9"/>
  <c r="AL116" i="9"/>
  <c r="AL117" i="9"/>
  <c r="AL118" i="9"/>
  <c r="AL119" i="9"/>
  <c r="AL120" i="9"/>
  <c r="AL121" i="9"/>
  <c r="AL122" i="9"/>
  <c r="AL123" i="9"/>
  <c r="AL124" i="9"/>
  <c r="AL125" i="9"/>
  <c r="AL126" i="9"/>
  <c r="AL127" i="9"/>
  <c r="AL128" i="9"/>
  <c r="AL129" i="9"/>
  <c r="AL130" i="9"/>
  <c r="AL131" i="9"/>
  <c r="AL132" i="9"/>
  <c r="AL133" i="9"/>
  <c r="AL134" i="9"/>
  <c r="AL135" i="9"/>
  <c r="AL136" i="9"/>
  <c r="AL137" i="9"/>
  <c r="AL138" i="9"/>
  <c r="AL139" i="9"/>
  <c r="AL140" i="9"/>
  <c r="AL141" i="9"/>
  <c r="AL142" i="9"/>
  <c r="AL143" i="9"/>
  <c r="AL144" i="9"/>
  <c r="AL145" i="9"/>
  <c r="AL146" i="9"/>
  <c r="AL147" i="9"/>
  <c r="AL148" i="9"/>
  <c r="AL149" i="9"/>
  <c r="AL150" i="9"/>
  <c r="AL151" i="9"/>
  <c r="AL152" i="9"/>
  <c r="AL153" i="9"/>
  <c r="AL154" i="9"/>
  <c r="AL155" i="9"/>
  <c r="AL156" i="9"/>
  <c r="AL157" i="9"/>
  <c r="AL158" i="9"/>
  <c r="AL159" i="9"/>
  <c r="AL160" i="9"/>
  <c r="AL161" i="9"/>
  <c r="AL162" i="9"/>
  <c r="AL163" i="9"/>
  <c r="AL164" i="9"/>
  <c r="AL165" i="9"/>
  <c r="AL166" i="9"/>
  <c r="AL167" i="9"/>
  <c r="AL168" i="9"/>
  <c r="AL169" i="9"/>
  <c r="AL170" i="9"/>
  <c r="AL171" i="9"/>
  <c r="AL172" i="9"/>
  <c r="AL173" i="9"/>
  <c r="AL174" i="9"/>
  <c r="AL175" i="9"/>
  <c r="AL176" i="9"/>
  <c r="AL177" i="9"/>
  <c r="AL178" i="9"/>
  <c r="AL179" i="9"/>
  <c r="AL180" i="9"/>
  <c r="AL181" i="9"/>
  <c r="AL19" i="9"/>
  <c r="AK20" i="9"/>
  <c r="AK21" i="9"/>
  <c r="AK22" i="9"/>
  <c r="AK23" i="9"/>
  <c r="AK24" i="9"/>
  <c r="AK25" i="9"/>
  <c r="AK26" i="9"/>
  <c r="AK27" i="9"/>
  <c r="AK28" i="9"/>
  <c r="AK29" i="9"/>
  <c r="AK30" i="9"/>
  <c r="AK31" i="9"/>
  <c r="AK32" i="9"/>
  <c r="AK33" i="9"/>
  <c r="AK34" i="9"/>
  <c r="AK35" i="9"/>
  <c r="AK36" i="9"/>
  <c r="AK37" i="9"/>
  <c r="AK38" i="9"/>
  <c r="AK39" i="9"/>
  <c r="AK40" i="9"/>
  <c r="AK41" i="9"/>
  <c r="AK42" i="9"/>
  <c r="AK43" i="9"/>
  <c r="AK44" i="9"/>
  <c r="AK45" i="9"/>
  <c r="AK46" i="9"/>
  <c r="AK47" i="9"/>
  <c r="AK48" i="9"/>
  <c r="AK49" i="9"/>
  <c r="AK50" i="9"/>
  <c r="AK51" i="9"/>
  <c r="AK52" i="9"/>
  <c r="AK53" i="9"/>
  <c r="AK54" i="9"/>
  <c r="AK55" i="9"/>
  <c r="AK56" i="9"/>
  <c r="AK57" i="9"/>
  <c r="AK58" i="9"/>
  <c r="AK59" i="9"/>
  <c r="AK60" i="9"/>
  <c r="AK61" i="9"/>
  <c r="AK62" i="9"/>
  <c r="AK63" i="9"/>
  <c r="AK64" i="9"/>
  <c r="AK65" i="9"/>
  <c r="AK66" i="9"/>
  <c r="AK67" i="9"/>
  <c r="AK68" i="9"/>
  <c r="AK69" i="9"/>
  <c r="AK70" i="9"/>
  <c r="AK71" i="9"/>
  <c r="AK72" i="9"/>
  <c r="AK73" i="9"/>
  <c r="AK74" i="9"/>
  <c r="AK75" i="9"/>
  <c r="AK76" i="9"/>
  <c r="AK77" i="9"/>
  <c r="AK78" i="9"/>
  <c r="AK79" i="9"/>
  <c r="AK80" i="9"/>
  <c r="AK81" i="9"/>
  <c r="AK82" i="9"/>
  <c r="AK83" i="9"/>
  <c r="AK84" i="9"/>
  <c r="AK85" i="9"/>
  <c r="AK86" i="9"/>
  <c r="AK87" i="9"/>
  <c r="AK88" i="9"/>
  <c r="AK89" i="9"/>
  <c r="AK90" i="9"/>
  <c r="AK91" i="9"/>
  <c r="AK92" i="9"/>
  <c r="AK93" i="9"/>
  <c r="AK94" i="9"/>
  <c r="AK95" i="9"/>
  <c r="AK96" i="9"/>
  <c r="AK97" i="9"/>
  <c r="AK98" i="9"/>
  <c r="AK99" i="9"/>
  <c r="AK100" i="9"/>
  <c r="AK101" i="9"/>
  <c r="AK102" i="9"/>
  <c r="AK103" i="9"/>
  <c r="AK104" i="9"/>
  <c r="AK105" i="9"/>
  <c r="AK106" i="9"/>
  <c r="AK107" i="9"/>
  <c r="AK108" i="9"/>
  <c r="AK109" i="9"/>
  <c r="AK110" i="9"/>
  <c r="AK111" i="9"/>
  <c r="AK112" i="9"/>
  <c r="AK113" i="9"/>
  <c r="AK114" i="9"/>
  <c r="AK115" i="9"/>
  <c r="AK116" i="9"/>
  <c r="AK117" i="9"/>
  <c r="AK118" i="9"/>
  <c r="AK119" i="9"/>
  <c r="AK120" i="9"/>
  <c r="AK121" i="9"/>
  <c r="AK122" i="9"/>
  <c r="AK123" i="9"/>
  <c r="AK124" i="9"/>
  <c r="AK125" i="9"/>
  <c r="AK126" i="9"/>
  <c r="AK127" i="9"/>
  <c r="AK128" i="9"/>
  <c r="AK129" i="9"/>
  <c r="AK130" i="9"/>
  <c r="AK131" i="9"/>
  <c r="AK132" i="9"/>
  <c r="AK133" i="9"/>
  <c r="AK134" i="9"/>
  <c r="AK135" i="9"/>
  <c r="AK136" i="9"/>
  <c r="AK137" i="9"/>
  <c r="AK138" i="9"/>
  <c r="AK139" i="9"/>
  <c r="AK140" i="9"/>
  <c r="AK141" i="9"/>
  <c r="AK142" i="9"/>
  <c r="AK143" i="9"/>
  <c r="AK144" i="9"/>
  <c r="AK145" i="9"/>
  <c r="AK146" i="9"/>
  <c r="AK147" i="9"/>
  <c r="AK148" i="9"/>
  <c r="AK149" i="9"/>
  <c r="AK150" i="9"/>
  <c r="AK151" i="9"/>
  <c r="AK152" i="9"/>
  <c r="AK153" i="9"/>
  <c r="AK154" i="9"/>
  <c r="AK155" i="9"/>
  <c r="AK156" i="9"/>
  <c r="AK157" i="9"/>
  <c r="AK158" i="9"/>
  <c r="AK159" i="9"/>
  <c r="AK160" i="9"/>
  <c r="AK161" i="9"/>
  <c r="AK162" i="9"/>
  <c r="AK163" i="9"/>
  <c r="AK164" i="9"/>
  <c r="AK165" i="9"/>
  <c r="AK166" i="9"/>
  <c r="AK167" i="9"/>
  <c r="AK168" i="9"/>
  <c r="AK169" i="9"/>
  <c r="AK170" i="9"/>
  <c r="AK171" i="9"/>
  <c r="AK172" i="9"/>
  <c r="AK173" i="9"/>
  <c r="AK174" i="9"/>
  <c r="AK175" i="9"/>
  <c r="AK176" i="9"/>
  <c r="AK177" i="9"/>
  <c r="AK178" i="9"/>
  <c r="AK179" i="9"/>
  <c r="AK180" i="9"/>
  <c r="AK181" i="9"/>
  <c r="AK19" i="9"/>
  <c r="AJ20" i="9"/>
  <c r="AJ21" i="9"/>
  <c r="AJ22" i="9"/>
  <c r="AJ23" i="9"/>
  <c r="AJ24" i="9"/>
  <c r="AJ25" i="9"/>
  <c r="AJ26" i="9"/>
  <c r="AJ27" i="9"/>
  <c r="AJ28" i="9"/>
  <c r="AJ29" i="9"/>
  <c r="AJ30" i="9"/>
  <c r="AJ31" i="9"/>
  <c r="AJ32" i="9"/>
  <c r="AJ33" i="9"/>
  <c r="AJ34" i="9"/>
  <c r="AJ35" i="9"/>
  <c r="AJ36" i="9"/>
  <c r="AJ37" i="9"/>
  <c r="AJ38" i="9"/>
  <c r="AJ39" i="9"/>
  <c r="AJ40" i="9"/>
  <c r="AJ41" i="9"/>
  <c r="AJ42" i="9"/>
  <c r="AJ43" i="9"/>
  <c r="AJ44" i="9"/>
  <c r="AJ45" i="9"/>
  <c r="AJ46" i="9"/>
  <c r="AJ47" i="9"/>
  <c r="AJ48" i="9"/>
  <c r="AJ49" i="9"/>
  <c r="AJ50" i="9"/>
  <c r="AJ51" i="9"/>
  <c r="AJ52" i="9"/>
  <c r="AJ53" i="9"/>
  <c r="AJ54" i="9"/>
  <c r="AJ55" i="9"/>
  <c r="AJ56" i="9"/>
  <c r="AJ57" i="9"/>
  <c r="AJ58" i="9"/>
  <c r="AJ59" i="9"/>
  <c r="AJ60" i="9"/>
  <c r="AJ61" i="9"/>
  <c r="AJ62" i="9"/>
  <c r="AJ63" i="9"/>
  <c r="AJ64" i="9"/>
  <c r="AJ65" i="9"/>
  <c r="AJ66" i="9"/>
  <c r="AJ67" i="9"/>
  <c r="AJ68" i="9"/>
  <c r="AJ69" i="9"/>
  <c r="AJ70" i="9"/>
  <c r="AJ71" i="9"/>
  <c r="AJ72" i="9"/>
  <c r="AJ73" i="9"/>
  <c r="AJ74" i="9"/>
  <c r="AJ75" i="9"/>
  <c r="AJ76" i="9"/>
  <c r="AJ77" i="9"/>
  <c r="AJ78" i="9"/>
  <c r="AJ79" i="9"/>
  <c r="AJ80" i="9"/>
  <c r="AJ81" i="9"/>
  <c r="AJ82" i="9"/>
  <c r="AJ83" i="9"/>
  <c r="AJ84" i="9"/>
  <c r="AJ85" i="9"/>
  <c r="AJ86" i="9"/>
  <c r="AJ87" i="9"/>
  <c r="AJ88" i="9"/>
  <c r="AJ89" i="9"/>
  <c r="AJ90" i="9"/>
  <c r="AJ91" i="9"/>
  <c r="AJ92" i="9"/>
  <c r="AJ93" i="9"/>
  <c r="AJ94" i="9"/>
  <c r="AJ95" i="9"/>
  <c r="AJ96" i="9"/>
  <c r="AJ97" i="9"/>
  <c r="AJ98" i="9"/>
  <c r="AJ99" i="9"/>
  <c r="AJ100" i="9"/>
  <c r="AJ101" i="9"/>
  <c r="AJ102" i="9"/>
  <c r="AJ103" i="9"/>
  <c r="AJ104" i="9"/>
  <c r="AJ105" i="9"/>
  <c r="AJ106" i="9"/>
  <c r="AJ107" i="9"/>
  <c r="AJ108" i="9"/>
  <c r="AJ109" i="9"/>
  <c r="AJ110" i="9"/>
  <c r="AJ111" i="9"/>
  <c r="AJ112" i="9"/>
  <c r="AJ113" i="9"/>
  <c r="AJ114" i="9"/>
  <c r="AJ115" i="9"/>
  <c r="AJ116" i="9"/>
  <c r="AJ117" i="9"/>
  <c r="AJ118" i="9"/>
  <c r="AJ119" i="9"/>
  <c r="AJ120" i="9"/>
  <c r="AJ121" i="9"/>
  <c r="AJ122" i="9"/>
  <c r="AJ123" i="9"/>
  <c r="AJ124" i="9"/>
  <c r="AJ125" i="9"/>
  <c r="AJ126" i="9"/>
  <c r="AJ127" i="9"/>
  <c r="AJ128" i="9"/>
  <c r="AJ129" i="9"/>
  <c r="AJ130" i="9"/>
  <c r="AJ131" i="9"/>
  <c r="AJ132" i="9"/>
  <c r="AJ133" i="9"/>
  <c r="AJ134" i="9"/>
  <c r="AJ135" i="9"/>
  <c r="AJ136" i="9"/>
  <c r="AJ137" i="9"/>
  <c r="AJ138" i="9"/>
  <c r="AJ139" i="9"/>
  <c r="AJ140" i="9"/>
  <c r="AJ141" i="9"/>
  <c r="AJ142" i="9"/>
  <c r="AJ143" i="9"/>
  <c r="AJ144" i="9"/>
  <c r="AJ145" i="9"/>
  <c r="AJ146" i="9"/>
  <c r="AJ147" i="9"/>
  <c r="AJ148" i="9"/>
  <c r="AJ149" i="9"/>
  <c r="AJ150" i="9"/>
  <c r="AJ151" i="9"/>
  <c r="AJ152" i="9"/>
  <c r="AJ153" i="9"/>
  <c r="AJ154" i="9"/>
  <c r="AJ155" i="9"/>
  <c r="AJ156" i="9"/>
  <c r="AJ157" i="9"/>
  <c r="AJ158" i="9"/>
  <c r="AJ159" i="9"/>
  <c r="AJ160" i="9"/>
  <c r="AJ161" i="9"/>
  <c r="AJ162" i="9"/>
  <c r="AJ163" i="9"/>
  <c r="AJ164" i="9"/>
  <c r="AJ165" i="9"/>
  <c r="AJ166" i="9"/>
  <c r="AJ167" i="9"/>
  <c r="AJ168" i="9"/>
  <c r="AJ169" i="9"/>
  <c r="AJ170" i="9"/>
  <c r="AJ171" i="9"/>
  <c r="AJ172" i="9"/>
  <c r="AJ173" i="9"/>
  <c r="AJ174" i="9"/>
  <c r="AJ175" i="9"/>
  <c r="AJ176" i="9"/>
  <c r="AJ177" i="9"/>
  <c r="AJ178" i="9"/>
  <c r="AJ179" i="9"/>
  <c r="AJ180" i="9"/>
  <c r="AJ181" i="9"/>
  <c r="AJ19" i="9"/>
  <c r="AF23" i="9"/>
  <c r="AD21" i="9"/>
  <c r="AC22" i="9"/>
  <c r="AB22" i="9"/>
  <c r="Z20" i="9"/>
  <c r="Z21" i="9"/>
  <c r="Z22" i="9"/>
  <c r="Z23" i="9"/>
  <c r="Z24" i="9"/>
  <c r="Z25" i="9"/>
  <c r="Z26" i="9"/>
  <c r="Z27" i="9"/>
  <c r="Z28" i="9"/>
  <c r="Z29" i="9"/>
  <c r="Z30" i="9"/>
  <c r="Z31" i="9"/>
  <c r="Z32" i="9"/>
  <c r="Z33" i="9"/>
  <c r="Z34" i="9"/>
  <c r="Z35" i="9"/>
  <c r="Z36" i="9"/>
  <c r="Z37" i="9"/>
  <c r="Z38" i="9"/>
  <c r="Z39" i="9"/>
  <c r="Z40" i="9"/>
  <c r="Z41" i="9"/>
  <c r="Z42" i="9"/>
  <c r="Z43" i="9"/>
  <c r="Z44" i="9"/>
  <c r="Z45" i="9"/>
  <c r="Z46" i="9"/>
  <c r="Z47" i="9"/>
  <c r="Z48" i="9"/>
  <c r="Z49" i="9"/>
  <c r="Z50" i="9"/>
  <c r="Z51" i="9"/>
  <c r="Z52" i="9"/>
  <c r="Z53" i="9"/>
  <c r="Z54" i="9"/>
  <c r="Z55" i="9"/>
  <c r="Z56" i="9"/>
  <c r="Z57" i="9"/>
  <c r="Z58" i="9"/>
  <c r="Z59" i="9"/>
  <c r="Z60" i="9"/>
  <c r="Z61" i="9"/>
  <c r="Z62" i="9"/>
  <c r="Z63" i="9"/>
  <c r="Z64" i="9"/>
  <c r="Z65" i="9"/>
  <c r="Z66" i="9"/>
  <c r="Z67" i="9"/>
  <c r="Z68" i="9"/>
  <c r="Z69" i="9"/>
  <c r="Z70" i="9"/>
  <c r="Z71" i="9"/>
  <c r="Z72" i="9"/>
  <c r="Z73" i="9"/>
  <c r="Z74" i="9"/>
  <c r="Z75" i="9"/>
  <c r="Z76" i="9"/>
  <c r="Z77" i="9"/>
  <c r="Z78" i="9"/>
  <c r="Z79" i="9"/>
  <c r="Z80" i="9"/>
  <c r="Z81" i="9"/>
  <c r="Z82" i="9"/>
  <c r="Z83" i="9"/>
  <c r="Z84" i="9"/>
  <c r="Z85" i="9"/>
  <c r="Z86" i="9"/>
  <c r="Z87" i="9"/>
  <c r="Z88" i="9"/>
  <c r="Z89" i="9"/>
  <c r="Z90" i="9"/>
  <c r="Z91" i="9"/>
  <c r="Z92" i="9"/>
  <c r="Z93" i="9"/>
  <c r="Z94" i="9"/>
  <c r="Z95" i="9"/>
  <c r="Z96" i="9"/>
  <c r="Z97" i="9"/>
  <c r="Z98" i="9"/>
  <c r="Z99" i="9"/>
  <c r="Z100" i="9"/>
  <c r="Z101" i="9"/>
  <c r="Z102" i="9"/>
  <c r="Z103" i="9"/>
  <c r="Z104" i="9"/>
  <c r="Z105" i="9"/>
  <c r="Z106" i="9"/>
  <c r="Z107" i="9"/>
  <c r="Z108" i="9"/>
  <c r="Z109" i="9"/>
  <c r="Z110" i="9"/>
  <c r="Z111" i="9"/>
  <c r="Z112" i="9"/>
  <c r="Z113" i="9"/>
  <c r="Z114" i="9"/>
  <c r="Z115" i="9"/>
  <c r="Z116" i="9"/>
  <c r="Z117" i="9"/>
  <c r="Z118" i="9"/>
  <c r="Z119" i="9"/>
  <c r="Z120" i="9"/>
  <c r="Z121" i="9"/>
  <c r="Z122" i="9"/>
  <c r="Z123" i="9"/>
  <c r="Z124" i="9"/>
  <c r="Z125" i="9"/>
  <c r="Z126" i="9"/>
  <c r="Z127" i="9"/>
  <c r="Z128" i="9"/>
  <c r="Z129" i="9"/>
  <c r="Z130" i="9"/>
  <c r="Z131" i="9"/>
  <c r="Z132" i="9"/>
  <c r="Z133" i="9"/>
  <c r="Z134" i="9"/>
  <c r="Z135" i="9"/>
  <c r="Z136" i="9"/>
  <c r="Z137" i="9"/>
  <c r="Z138" i="9"/>
  <c r="Z139" i="9"/>
  <c r="Z140" i="9"/>
  <c r="Z141" i="9"/>
  <c r="Z142" i="9"/>
  <c r="Z143" i="9"/>
  <c r="Z144" i="9"/>
  <c r="Z145" i="9"/>
  <c r="Z146" i="9"/>
  <c r="Z147" i="9"/>
  <c r="Z148" i="9"/>
  <c r="Z149" i="9"/>
  <c r="Z150" i="9"/>
  <c r="Z151" i="9"/>
  <c r="Z152" i="9"/>
  <c r="Z153" i="9"/>
  <c r="Z154" i="9"/>
  <c r="Z155" i="9"/>
  <c r="Z156" i="9"/>
  <c r="Z157" i="9"/>
  <c r="Z158" i="9"/>
  <c r="Z159" i="9"/>
  <c r="Z160" i="9"/>
  <c r="Z161" i="9"/>
  <c r="Z162" i="9"/>
  <c r="Z163" i="9"/>
  <c r="Z164" i="9"/>
  <c r="Z165" i="9"/>
  <c r="Z166" i="9"/>
  <c r="Z167" i="9"/>
  <c r="Z168" i="9"/>
  <c r="Z169" i="9"/>
  <c r="Z170" i="9"/>
  <c r="Z171" i="9"/>
  <c r="Z172" i="9"/>
  <c r="Z173" i="9"/>
  <c r="Z174" i="9"/>
  <c r="Z175" i="9"/>
  <c r="Z176" i="9"/>
  <c r="Z177" i="9"/>
  <c r="Z178" i="9"/>
  <c r="Z179" i="9"/>
  <c r="Z180" i="9"/>
  <c r="Z181" i="9"/>
  <c r="Z19" i="9"/>
  <c r="Y19" i="9"/>
  <c r="Y20" i="9"/>
  <c r="Y21" i="9"/>
  <c r="Y22" i="9"/>
  <c r="Y23" i="9"/>
  <c r="Y24" i="9"/>
  <c r="Y25" i="9"/>
  <c r="Y26" i="9"/>
  <c r="Y27" i="9"/>
  <c r="Y28" i="9"/>
  <c r="Y29" i="9"/>
  <c r="Y30" i="9"/>
  <c r="Y31" i="9"/>
  <c r="Y32" i="9"/>
  <c r="Y33" i="9"/>
  <c r="Y34" i="9"/>
  <c r="Y35" i="9"/>
  <c r="Y36" i="9"/>
  <c r="Y37" i="9"/>
  <c r="Y38" i="9"/>
  <c r="Y39" i="9"/>
  <c r="Y40" i="9"/>
  <c r="Y41" i="9"/>
  <c r="Y42" i="9"/>
  <c r="Y43" i="9"/>
  <c r="Y44" i="9"/>
  <c r="Y45" i="9"/>
  <c r="Y46" i="9"/>
  <c r="Y47" i="9"/>
  <c r="Y48" i="9"/>
  <c r="Y49" i="9"/>
  <c r="Y50" i="9"/>
  <c r="Y51" i="9"/>
  <c r="Y52" i="9"/>
  <c r="Y53" i="9"/>
  <c r="Y54" i="9"/>
  <c r="Y55" i="9"/>
  <c r="Y56" i="9"/>
  <c r="Y57" i="9"/>
  <c r="Y58" i="9"/>
  <c r="Y59" i="9"/>
  <c r="Y60" i="9"/>
  <c r="Y61" i="9"/>
  <c r="Y62" i="9"/>
  <c r="Y63" i="9"/>
  <c r="Y64" i="9"/>
  <c r="Y65" i="9"/>
  <c r="Y66" i="9"/>
  <c r="Y67" i="9"/>
  <c r="Y68" i="9"/>
  <c r="Y69" i="9"/>
  <c r="Y70" i="9"/>
  <c r="Y71" i="9"/>
  <c r="Y72" i="9"/>
  <c r="Y73" i="9"/>
  <c r="Y74" i="9"/>
  <c r="Y75" i="9"/>
  <c r="Y76" i="9"/>
  <c r="Y77" i="9"/>
  <c r="Y78" i="9"/>
  <c r="Y79" i="9"/>
  <c r="Y80" i="9"/>
  <c r="Y81" i="9"/>
  <c r="Y82" i="9"/>
  <c r="Y83" i="9"/>
  <c r="Y84" i="9"/>
  <c r="Y85" i="9"/>
  <c r="Y86" i="9"/>
  <c r="Y87" i="9"/>
  <c r="Y88" i="9"/>
  <c r="Y89" i="9"/>
  <c r="Y90" i="9"/>
  <c r="Y91" i="9"/>
  <c r="Y92" i="9"/>
  <c r="Y93" i="9"/>
  <c r="Y94" i="9"/>
  <c r="Y95" i="9"/>
  <c r="Y96" i="9"/>
  <c r="Y97" i="9"/>
  <c r="Y98" i="9"/>
  <c r="Y99" i="9"/>
  <c r="Y100" i="9"/>
  <c r="Y101" i="9"/>
  <c r="Y102" i="9"/>
  <c r="Y103" i="9"/>
  <c r="Y104" i="9"/>
  <c r="Y105" i="9"/>
  <c r="Y106" i="9"/>
  <c r="Y107" i="9"/>
  <c r="Y108" i="9"/>
  <c r="Y109" i="9"/>
  <c r="Y110" i="9"/>
  <c r="Y111" i="9"/>
  <c r="Y112" i="9"/>
  <c r="Y113" i="9"/>
  <c r="Y114" i="9"/>
  <c r="Y115" i="9"/>
  <c r="Y116" i="9"/>
  <c r="Y117" i="9"/>
  <c r="Y118" i="9"/>
  <c r="Y119" i="9"/>
  <c r="Y120" i="9"/>
  <c r="Y121" i="9"/>
  <c r="Y122" i="9"/>
  <c r="Y123" i="9"/>
  <c r="Y124" i="9"/>
  <c r="Y125" i="9"/>
  <c r="Y126" i="9"/>
  <c r="Y127" i="9"/>
  <c r="Y128" i="9"/>
  <c r="Y129" i="9"/>
  <c r="Y130" i="9"/>
  <c r="Y131" i="9"/>
  <c r="Y132" i="9"/>
  <c r="Y133" i="9"/>
  <c r="Y134" i="9"/>
  <c r="Y135" i="9"/>
  <c r="Y136" i="9"/>
  <c r="Y137" i="9"/>
  <c r="Y138" i="9"/>
  <c r="Y139" i="9"/>
  <c r="Y140" i="9"/>
  <c r="Y141" i="9"/>
  <c r="Y142" i="9"/>
  <c r="Y143" i="9"/>
  <c r="Y144" i="9"/>
  <c r="Y145" i="9"/>
  <c r="Y146" i="9"/>
  <c r="Y147" i="9"/>
  <c r="Y148" i="9"/>
  <c r="Y149" i="9"/>
  <c r="Y150" i="9"/>
  <c r="Y151" i="9"/>
  <c r="Y152" i="9"/>
  <c r="Y153" i="9"/>
  <c r="Y154" i="9"/>
  <c r="Y155" i="9"/>
  <c r="Y156" i="9"/>
  <c r="Y157" i="9"/>
  <c r="Y158" i="9"/>
  <c r="Y159" i="9"/>
  <c r="Y160" i="9"/>
  <c r="Y161" i="9"/>
  <c r="Y162" i="9"/>
  <c r="Y163" i="9"/>
  <c r="Y164" i="9"/>
  <c r="Y165" i="9"/>
  <c r="Y166" i="9"/>
  <c r="Y167" i="9"/>
  <c r="Y168" i="9"/>
  <c r="Y169" i="9"/>
  <c r="Y170" i="9"/>
  <c r="Y171" i="9"/>
  <c r="Y172" i="9"/>
  <c r="Y173" i="9"/>
  <c r="Y174" i="9"/>
  <c r="Y175" i="9"/>
  <c r="Y176" i="9"/>
  <c r="Y177" i="9"/>
  <c r="Y178" i="9"/>
  <c r="Y179" i="9"/>
  <c r="Y180" i="9"/>
  <c r="Y181" i="9"/>
  <c r="X34" i="9"/>
  <c r="X20" i="9"/>
  <c r="X21" i="9"/>
  <c r="X22" i="9"/>
  <c r="X23" i="9"/>
  <c r="X24" i="9"/>
  <c r="X25" i="9"/>
  <c r="X26" i="9"/>
  <c r="X27" i="9"/>
  <c r="X28" i="9"/>
  <c r="X29" i="9"/>
  <c r="X30" i="9"/>
  <c r="X31" i="9"/>
  <c r="X32" i="9"/>
  <c r="X33" i="9"/>
  <c r="X35" i="9"/>
  <c r="X36" i="9"/>
  <c r="X37" i="9"/>
  <c r="X38" i="9"/>
  <c r="X39" i="9"/>
  <c r="X40" i="9"/>
  <c r="X41" i="9"/>
  <c r="X42" i="9"/>
  <c r="X43" i="9"/>
  <c r="X44" i="9"/>
  <c r="X45" i="9"/>
  <c r="X46" i="9"/>
  <c r="X47" i="9"/>
  <c r="X48" i="9"/>
  <c r="X49" i="9"/>
  <c r="X50" i="9"/>
  <c r="X51" i="9"/>
  <c r="X52" i="9"/>
  <c r="X53" i="9"/>
  <c r="X54" i="9"/>
  <c r="X55" i="9"/>
  <c r="X56" i="9"/>
  <c r="X57" i="9"/>
  <c r="X58" i="9"/>
  <c r="X59" i="9"/>
  <c r="X60" i="9"/>
  <c r="X61" i="9"/>
  <c r="X62" i="9"/>
  <c r="X63" i="9"/>
  <c r="X64" i="9"/>
  <c r="X65" i="9"/>
  <c r="X66" i="9"/>
  <c r="X67" i="9"/>
  <c r="X68" i="9"/>
  <c r="X69" i="9"/>
  <c r="X70" i="9"/>
  <c r="X71" i="9"/>
  <c r="X72" i="9"/>
  <c r="X73" i="9"/>
  <c r="X74" i="9"/>
  <c r="X75" i="9"/>
  <c r="X76" i="9"/>
  <c r="X77" i="9"/>
  <c r="X78" i="9"/>
  <c r="X79" i="9"/>
  <c r="X80" i="9"/>
  <c r="X81" i="9"/>
  <c r="X82" i="9"/>
  <c r="X83" i="9"/>
  <c r="X84" i="9"/>
  <c r="X85" i="9"/>
  <c r="X86" i="9"/>
  <c r="X87" i="9"/>
  <c r="X88" i="9"/>
  <c r="X89" i="9"/>
  <c r="X90" i="9"/>
  <c r="X91" i="9"/>
  <c r="X92" i="9"/>
  <c r="X93" i="9"/>
  <c r="X94" i="9"/>
  <c r="X95" i="9"/>
  <c r="X96" i="9"/>
  <c r="X97" i="9"/>
  <c r="X98" i="9"/>
  <c r="X99" i="9"/>
  <c r="X100" i="9"/>
  <c r="X101" i="9"/>
  <c r="X102" i="9"/>
  <c r="X103" i="9"/>
  <c r="X104" i="9"/>
  <c r="X105" i="9"/>
  <c r="X106" i="9"/>
  <c r="X107" i="9"/>
  <c r="X108" i="9"/>
  <c r="X109" i="9"/>
  <c r="X110" i="9"/>
  <c r="X111" i="9"/>
  <c r="X112" i="9"/>
  <c r="X113" i="9"/>
  <c r="X114" i="9"/>
  <c r="X115" i="9"/>
  <c r="X116" i="9"/>
  <c r="X117" i="9"/>
  <c r="X118" i="9"/>
  <c r="X119" i="9"/>
  <c r="X120" i="9"/>
  <c r="X121" i="9"/>
  <c r="X122" i="9"/>
  <c r="X123" i="9"/>
  <c r="X124" i="9"/>
  <c r="X125" i="9"/>
  <c r="X126" i="9"/>
  <c r="X127" i="9"/>
  <c r="X128" i="9"/>
  <c r="X129" i="9"/>
  <c r="X130" i="9"/>
  <c r="X131" i="9"/>
  <c r="X132" i="9"/>
  <c r="X133" i="9"/>
  <c r="X134" i="9"/>
  <c r="X135" i="9"/>
  <c r="X136" i="9"/>
  <c r="X137" i="9"/>
  <c r="X138" i="9"/>
  <c r="X139" i="9"/>
  <c r="X140" i="9"/>
  <c r="X141" i="9"/>
  <c r="X142" i="9"/>
  <c r="X143" i="9"/>
  <c r="X144" i="9"/>
  <c r="X145" i="9"/>
  <c r="X146" i="9"/>
  <c r="X147" i="9"/>
  <c r="X148" i="9"/>
  <c r="X149" i="9"/>
  <c r="X150" i="9"/>
  <c r="X151" i="9"/>
  <c r="X152" i="9"/>
  <c r="X153" i="9"/>
  <c r="X154" i="9"/>
  <c r="X155" i="9"/>
  <c r="X156" i="9"/>
  <c r="X157" i="9"/>
  <c r="X158" i="9"/>
  <c r="X159" i="9"/>
  <c r="X160" i="9"/>
  <c r="X161" i="9"/>
  <c r="X162" i="9"/>
  <c r="X163" i="9"/>
  <c r="X164" i="9"/>
  <c r="X165" i="9"/>
  <c r="X166" i="9"/>
  <c r="X167" i="9"/>
  <c r="X168" i="9"/>
  <c r="X169" i="9"/>
  <c r="X170" i="9"/>
  <c r="X171" i="9"/>
  <c r="X172" i="9"/>
  <c r="X173" i="9"/>
  <c r="X174" i="9"/>
  <c r="X175" i="9"/>
  <c r="X176" i="9"/>
  <c r="X177" i="9"/>
  <c r="X178" i="9"/>
  <c r="X179" i="9"/>
  <c r="X180" i="9"/>
  <c r="X181" i="9"/>
  <c r="X19" i="9"/>
  <c r="R152" i="9"/>
  <c r="S152" i="9"/>
  <c r="T152" i="9"/>
  <c r="AA152" i="9"/>
  <c r="AB152" i="9"/>
  <c r="AC152" i="9"/>
  <c r="AD152" i="9"/>
  <c r="AE152" i="9"/>
  <c r="AF152" i="9"/>
  <c r="AG152" i="9"/>
  <c r="AH152" i="9"/>
  <c r="AI152" i="9"/>
  <c r="AM152" i="9"/>
  <c r="AN152" i="9"/>
  <c r="AO152" i="9"/>
  <c r="R153" i="9"/>
  <c r="S153" i="9"/>
  <c r="T153" i="9"/>
  <c r="AA153" i="9"/>
  <c r="AB153" i="9"/>
  <c r="AC153" i="9"/>
  <c r="AD153" i="9"/>
  <c r="AE153" i="9"/>
  <c r="AF153" i="9"/>
  <c r="AG153" i="9"/>
  <c r="AH153" i="9"/>
  <c r="AI153" i="9"/>
  <c r="AM153" i="9"/>
  <c r="AN153" i="9"/>
  <c r="AO153" i="9"/>
  <c r="R154" i="9"/>
  <c r="S154" i="9"/>
  <c r="T154" i="9"/>
  <c r="AA154" i="9"/>
  <c r="AB154" i="9"/>
  <c r="AC154" i="9"/>
  <c r="AD154" i="9"/>
  <c r="AE154" i="9"/>
  <c r="AF154" i="9"/>
  <c r="AG154" i="9"/>
  <c r="AH154" i="9"/>
  <c r="AI154" i="9"/>
  <c r="AM154" i="9"/>
  <c r="AN154" i="9"/>
  <c r="AO154" i="9"/>
  <c r="R155" i="9"/>
  <c r="S155" i="9"/>
  <c r="T155" i="9"/>
  <c r="AA155" i="9"/>
  <c r="AB155" i="9"/>
  <c r="AC155" i="9"/>
  <c r="AD155" i="9"/>
  <c r="AE155" i="9"/>
  <c r="AF155" i="9"/>
  <c r="AG155" i="9"/>
  <c r="AH155" i="9"/>
  <c r="AI155" i="9"/>
  <c r="AM155" i="9"/>
  <c r="AN155" i="9"/>
  <c r="AO155" i="9"/>
  <c r="R156" i="9"/>
  <c r="S156" i="9"/>
  <c r="T156" i="9"/>
  <c r="AA156" i="9"/>
  <c r="AB156" i="9"/>
  <c r="AC156" i="9"/>
  <c r="AD156" i="9"/>
  <c r="AE156" i="9"/>
  <c r="AF156" i="9"/>
  <c r="AG156" i="9"/>
  <c r="AH156" i="9"/>
  <c r="AI156" i="9"/>
  <c r="AM156" i="9"/>
  <c r="AN156" i="9"/>
  <c r="AO156" i="9"/>
  <c r="R157" i="9"/>
  <c r="S157" i="9"/>
  <c r="T157" i="9"/>
  <c r="AA157" i="9"/>
  <c r="AB157" i="9"/>
  <c r="AC157" i="9"/>
  <c r="AD157" i="9"/>
  <c r="AE157" i="9"/>
  <c r="AF157" i="9"/>
  <c r="AG157" i="9"/>
  <c r="AH157" i="9"/>
  <c r="AI157" i="9"/>
  <c r="AM157" i="9"/>
  <c r="AN157" i="9"/>
  <c r="AO157" i="9"/>
  <c r="R158" i="9"/>
  <c r="S158" i="9"/>
  <c r="T158" i="9"/>
  <c r="AA158" i="9"/>
  <c r="AB158" i="9"/>
  <c r="AC158" i="9"/>
  <c r="AD158" i="9"/>
  <c r="AE158" i="9"/>
  <c r="AF158" i="9"/>
  <c r="AG158" i="9"/>
  <c r="AH158" i="9"/>
  <c r="AI158" i="9"/>
  <c r="AM158" i="9"/>
  <c r="AN158" i="9"/>
  <c r="AO158" i="9"/>
  <c r="R159" i="9"/>
  <c r="S159" i="9"/>
  <c r="T159" i="9"/>
  <c r="AA159" i="9"/>
  <c r="AB159" i="9"/>
  <c r="AC159" i="9"/>
  <c r="AD159" i="9"/>
  <c r="AE159" i="9"/>
  <c r="AF159" i="9"/>
  <c r="AG159" i="9"/>
  <c r="AH159" i="9"/>
  <c r="AI159" i="9"/>
  <c r="AM159" i="9"/>
  <c r="AN159" i="9"/>
  <c r="AO159" i="9"/>
  <c r="R160" i="9"/>
  <c r="S160" i="9"/>
  <c r="T160" i="9"/>
  <c r="AA160" i="9"/>
  <c r="AB160" i="9"/>
  <c r="AC160" i="9"/>
  <c r="AD160" i="9"/>
  <c r="AE160" i="9"/>
  <c r="AF160" i="9"/>
  <c r="AG160" i="9"/>
  <c r="AH160" i="9"/>
  <c r="AI160" i="9"/>
  <c r="AM160" i="9"/>
  <c r="AN160" i="9"/>
  <c r="AO160" i="9"/>
  <c r="R161" i="9"/>
  <c r="S161" i="9"/>
  <c r="T161" i="9"/>
  <c r="AA161" i="9"/>
  <c r="AB161" i="9"/>
  <c r="AC161" i="9"/>
  <c r="AD161" i="9"/>
  <c r="AE161" i="9"/>
  <c r="AF161" i="9"/>
  <c r="AG161" i="9"/>
  <c r="AH161" i="9"/>
  <c r="AI161" i="9"/>
  <c r="AM161" i="9"/>
  <c r="AN161" i="9"/>
  <c r="AO161" i="9"/>
  <c r="R162" i="9"/>
  <c r="S162" i="9"/>
  <c r="T162" i="9"/>
  <c r="AA162" i="9"/>
  <c r="AB162" i="9"/>
  <c r="AC162" i="9"/>
  <c r="AD162" i="9"/>
  <c r="AE162" i="9"/>
  <c r="AF162" i="9"/>
  <c r="AG162" i="9"/>
  <c r="AH162" i="9"/>
  <c r="AI162" i="9"/>
  <c r="AM162" i="9"/>
  <c r="AN162" i="9"/>
  <c r="AO162" i="9"/>
  <c r="R163" i="9"/>
  <c r="S163" i="9"/>
  <c r="T163" i="9"/>
  <c r="AA163" i="9"/>
  <c r="AB163" i="9"/>
  <c r="AC163" i="9"/>
  <c r="AD163" i="9"/>
  <c r="AE163" i="9"/>
  <c r="AF163" i="9"/>
  <c r="AG163" i="9"/>
  <c r="AH163" i="9"/>
  <c r="AI163" i="9"/>
  <c r="AM163" i="9"/>
  <c r="AN163" i="9"/>
  <c r="AO163" i="9"/>
  <c r="R164" i="9"/>
  <c r="S164" i="9"/>
  <c r="T164" i="9"/>
  <c r="AA164" i="9"/>
  <c r="AB164" i="9"/>
  <c r="AC164" i="9"/>
  <c r="AD164" i="9"/>
  <c r="AE164" i="9"/>
  <c r="AF164" i="9"/>
  <c r="AG164" i="9"/>
  <c r="AH164" i="9"/>
  <c r="AI164" i="9"/>
  <c r="AM164" i="9"/>
  <c r="AN164" i="9"/>
  <c r="AO164" i="9"/>
  <c r="R165" i="9"/>
  <c r="S165" i="9"/>
  <c r="T165" i="9"/>
  <c r="AA165" i="9"/>
  <c r="AB165" i="9"/>
  <c r="AC165" i="9"/>
  <c r="AD165" i="9"/>
  <c r="AE165" i="9"/>
  <c r="AF165" i="9"/>
  <c r="AG165" i="9"/>
  <c r="AH165" i="9"/>
  <c r="AI165" i="9"/>
  <c r="AM165" i="9"/>
  <c r="AN165" i="9"/>
  <c r="AO165" i="9"/>
  <c r="R166" i="9"/>
  <c r="S166" i="9"/>
  <c r="T166" i="9"/>
  <c r="AA166" i="9"/>
  <c r="AB166" i="9"/>
  <c r="AC166" i="9"/>
  <c r="AD166" i="9"/>
  <c r="AE166" i="9"/>
  <c r="AF166" i="9"/>
  <c r="AG166" i="9"/>
  <c r="AH166" i="9"/>
  <c r="AI166" i="9"/>
  <c r="AM166" i="9"/>
  <c r="AN166" i="9"/>
  <c r="AO166" i="9"/>
  <c r="R167" i="9"/>
  <c r="S167" i="9"/>
  <c r="T167" i="9"/>
  <c r="AA167" i="9"/>
  <c r="AB167" i="9"/>
  <c r="AC167" i="9"/>
  <c r="AD167" i="9"/>
  <c r="AE167" i="9"/>
  <c r="AF167" i="9"/>
  <c r="AG167" i="9"/>
  <c r="AH167" i="9"/>
  <c r="AI167" i="9"/>
  <c r="AM167" i="9"/>
  <c r="AN167" i="9"/>
  <c r="AO167" i="9"/>
  <c r="R168" i="9"/>
  <c r="S168" i="9"/>
  <c r="T168" i="9"/>
  <c r="AA168" i="9"/>
  <c r="AB168" i="9"/>
  <c r="AC168" i="9"/>
  <c r="AD168" i="9"/>
  <c r="AE168" i="9"/>
  <c r="AF168" i="9"/>
  <c r="AG168" i="9"/>
  <c r="AH168" i="9"/>
  <c r="AI168" i="9"/>
  <c r="AM168" i="9"/>
  <c r="AN168" i="9"/>
  <c r="AO168" i="9"/>
  <c r="R169" i="9"/>
  <c r="S169" i="9"/>
  <c r="T169" i="9"/>
  <c r="AA169" i="9"/>
  <c r="AB169" i="9"/>
  <c r="AC169" i="9"/>
  <c r="AD169" i="9"/>
  <c r="AE169" i="9"/>
  <c r="AF169" i="9"/>
  <c r="AG169" i="9"/>
  <c r="AH169" i="9"/>
  <c r="AI169" i="9"/>
  <c r="AM169" i="9"/>
  <c r="AN169" i="9"/>
  <c r="AO169" i="9"/>
  <c r="R170" i="9"/>
  <c r="S170" i="9"/>
  <c r="T170" i="9"/>
  <c r="AA170" i="9"/>
  <c r="AB170" i="9"/>
  <c r="AC170" i="9"/>
  <c r="AD170" i="9"/>
  <c r="AE170" i="9"/>
  <c r="AF170" i="9"/>
  <c r="AG170" i="9"/>
  <c r="AH170" i="9"/>
  <c r="AI170" i="9"/>
  <c r="AM170" i="9"/>
  <c r="AN170" i="9"/>
  <c r="AO170" i="9"/>
  <c r="R171" i="9"/>
  <c r="S171" i="9"/>
  <c r="T171" i="9"/>
  <c r="AA171" i="9"/>
  <c r="AB171" i="9"/>
  <c r="AC171" i="9"/>
  <c r="AD171" i="9"/>
  <c r="AE171" i="9"/>
  <c r="AF171" i="9"/>
  <c r="AG171" i="9"/>
  <c r="AH171" i="9"/>
  <c r="AI171" i="9"/>
  <c r="AM171" i="9"/>
  <c r="AN171" i="9"/>
  <c r="AO171" i="9"/>
  <c r="R172" i="9"/>
  <c r="S172" i="9"/>
  <c r="T172" i="9"/>
  <c r="AA172" i="9"/>
  <c r="AB172" i="9"/>
  <c r="AC172" i="9"/>
  <c r="AD172" i="9"/>
  <c r="AE172" i="9"/>
  <c r="AF172" i="9"/>
  <c r="AG172" i="9"/>
  <c r="AH172" i="9"/>
  <c r="AI172" i="9"/>
  <c r="AM172" i="9"/>
  <c r="AN172" i="9"/>
  <c r="AO172" i="9"/>
  <c r="R173" i="9"/>
  <c r="S173" i="9"/>
  <c r="T173" i="9"/>
  <c r="AA173" i="9"/>
  <c r="AB173" i="9"/>
  <c r="AC173" i="9"/>
  <c r="AD173" i="9"/>
  <c r="AE173" i="9"/>
  <c r="AF173" i="9"/>
  <c r="AG173" i="9"/>
  <c r="AH173" i="9"/>
  <c r="AI173" i="9"/>
  <c r="AM173" i="9"/>
  <c r="AN173" i="9"/>
  <c r="AO173" i="9"/>
  <c r="R174" i="9"/>
  <c r="S174" i="9"/>
  <c r="T174" i="9"/>
  <c r="AA174" i="9"/>
  <c r="AB174" i="9"/>
  <c r="AC174" i="9"/>
  <c r="AD174" i="9"/>
  <c r="AE174" i="9"/>
  <c r="AF174" i="9"/>
  <c r="AG174" i="9"/>
  <c r="AH174" i="9"/>
  <c r="AI174" i="9"/>
  <c r="AM174" i="9"/>
  <c r="AN174" i="9"/>
  <c r="AO174" i="9"/>
  <c r="R175" i="9"/>
  <c r="S175" i="9"/>
  <c r="T175" i="9"/>
  <c r="AA175" i="9"/>
  <c r="AB175" i="9"/>
  <c r="AC175" i="9"/>
  <c r="AD175" i="9"/>
  <c r="AE175" i="9"/>
  <c r="AF175" i="9"/>
  <c r="AG175" i="9"/>
  <c r="AH175" i="9"/>
  <c r="AI175" i="9"/>
  <c r="AM175" i="9"/>
  <c r="AN175" i="9"/>
  <c r="AO175" i="9"/>
  <c r="R176" i="9"/>
  <c r="S176" i="9"/>
  <c r="T176" i="9"/>
  <c r="AA176" i="9"/>
  <c r="AB176" i="9"/>
  <c r="AC176" i="9"/>
  <c r="AD176" i="9"/>
  <c r="AE176" i="9"/>
  <c r="AF176" i="9"/>
  <c r="AG176" i="9"/>
  <c r="AH176" i="9"/>
  <c r="AI176" i="9"/>
  <c r="AM176" i="9"/>
  <c r="AN176" i="9"/>
  <c r="AO176" i="9"/>
  <c r="R177" i="9"/>
  <c r="S177" i="9"/>
  <c r="T177" i="9"/>
  <c r="AA177" i="9"/>
  <c r="AB177" i="9"/>
  <c r="AC177" i="9"/>
  <c r="AD177" i="9"/>
  <c r="AE177" i="9"/>
  <c r="AF177" i="9"/>
  <c r="AG177" i="9"/>
  <c r="AH177" i="9"/>
  <c r="AI177" i="9"/>
  <c r="AM177" i="9"/>
  <c r="AN177" i="9"/>
  <c r="AO177" i="9"/>
  <c r="R178" i="9"/>
  <c r="S178" i="9"/>
  <c r="T178" i="9"/>
  <c r="AA178" i="9"/>
  <c r="AB178" i="9"/>
  <c r="AC178" i="9"/>
  <c r="AD178" i="9"/>
  <c r="AE178" i="9"/>
  <c r="AF178" i="9"/>
  <c r="AG178" i="9"/>
  <c r="AH178" i="9"/>
  <c r="AI178" i="9"/>
  <c r="AM178" i="9"/>
  <c r="AN178" i="9"/>
  <c r="AO178" i="9"/>
  <c r="R179" i="9"/>
  <c r="S179" i="9"/>
  <c r="T179" i="9"/>
  <c r="AA179" i="9"/>
  <c r="AB179" i="9"/>
  <c r="AC179" i="9"/>
  <c r="AD179" i="9"/>
  <c r="AE179" i="9"/>
  <c r="AF179" i="9"/>
  <c r="AG179" i="9"/>
  <c r="AH179" i="9"/>
  <c r="AI179" i="9"/>
  <c r="AM179" i="9"/>
  <c r="AN179" i="9"/>
  <c r="AO179" i="9"/>
  <c r="R180" i="9"/>
  <c r="S180" i="9"/>
  <c r="T180" i="9"/>
  <c r="AA180" i="9"/>
  <c r="AB180" i="9"/>
  <c r="AC180" i="9"/>
  <c r="AD180" i="9"/>
  <c r="AE180" i="9"/>
  <c r="AF180" i="9"/>
  <c r="AG180" i="9"/>
  <c r="AH180" i="9"/>
  <c r="AI180" i="9"/>
  <c r="AM180" i="9"/>
  <c r="AN180" i="9"/>
  <c r="AO180" i="9"/>
  <c r="R181" i="9"/>
  <c r="S181" i="9"/>
  <c r="T181" i="9"/>
  <c r="AA181" i="9"/>
  <c r="AB181" i="9"/>
  <c r="AC181" i="9"/>
  <c r="AD181" i="9"/>
  <c r="AE181" i="9"/>
  <c r="AF181" i="9"/>
  <c r="AG181" i="9"/>
  <c r="AH181" i="9"/>
  <c r="AI181" i="9"/>
  <c r="AM181" i="9"/>
  <c r="AN181" i="9"/>
  <c r="AO181" i="9"/>
  <c r="E16" i="11" l="1"/>
  <c r="B44" i="2"/>
  <c r="B45" i="2"/>
  <c r="AG20" i="9"/>
  <c r="AH20" i="9"/>
  <c r="AI20" i="9"/>
  <c r="AG21" i="9"/>
  <c r="AH21" i="9"/>
  <c r="AI21" i="9"/>
  <c r="AG22" i="9"/>
  <c r="AH22" i="9"/>
  <c r="AI22" i="9"/>
  <c r="AG23" i="9"/>
  <c r="AH23" i="9"/>
  <c r="AI23" i="9"/>
  <c r="AG24" i="9"/>
  <c r="AH24" i="9"/>
  <c r="AI24" i="9"/>
  <c r="AG25" i="9"/>
  <c r="AH25" i="9"/>
  <c r="AI25" i="9"/>
  <c r="AG26" i="9"/>
  <c r="AH26" i="9"/>
  <c r="AI26" i="9"/>
  <c r="AG27" i="9"/>
  <c r="AH27" i="9"/>
  <c r="AI27" i="9"/>
  <c r="AG28" i="9"/>
  <c r="AH28" i="9"/>
  <c r="AI28" i="9"/>
  <c r="AG29" i="9"/>
  <c r="AH29" i="9"/>
  <c r="AI29" i="9"/>
  <c r="AG30" i="9"/>
  <c r="AH30" i="9"/>
  <c r="AI30" i="9"/>
  <c r="AG31" i="9"/>
  <c r="AH31" i="9"/>
  <c r="AI31" i="9"/>
  <c r="AG32" i="9"/>
  <c r="AH32" i="9"/>
  <c r="AI32" i="9"/>
  <c r="AG33" i="9"/>
  <c r="AH33" i="9"/>
  <c r="AI33" i="9"/>
  <c r="AG34" i="9"/>
  <c r="AH34" i="9"/>
  <c r="AI34" i="9"/>
  <c r="AG35" i="9"/>
  <c r="AH35" i="9"/>
  <c r="AI35" i="9"/>
  <c r="AG36" i="9"/>
  <c r="AH36" i="9"/>
  <c r="AI36" i="9"/>
  <c r="AG37" i="9"/>
  <c r="AH37" i="9"/>
  <c r="AI37" i="9"/>
  <c r="AG38" i="9"/>
  <c r="AH38" i="9"/>
  <c r="AI38" i="9"/>
  <c r="AG39" i="9"/>
  <c r="AH39" i="9"/>
  <c r="AI39" i="9"/>
  <c r="AG40" i="9"/>
  <c r="AH40" i="9"/>
  <c r="AI40" i="9"/>
  <c r="AG41" i="9"/>
  <c r="AH41" i="9"/>
  <c r="AI41" i="9"/>
  <c r="AG42" i="9"/>
  <c r="AH42" i="9"/>
  <c r="AI42" i="9"/>
  <c r="AG43" i="9"/>
  <c r="AH43" i="9"/>
  <c r="AI43" i="9"/>
  <c r="AG44" i="9"/>
  <c r="AH44" i="9"/>
  <c r="AI44" i="9"/>
  <c r="AG45" i="9"/>
  <c r="AH45" i="9"/>
  <c r="AI45" i="9"/>
  <c r="AG46" i="9"/>
  <c r="AH46" i="9"/>
  <c r="AI46" i="9"/>
  <c r="AG47" i="9"/>
  <c r="AH47" i="9"/>
  <c r="AI47" i="9"/>
  <c r="AG48" i="9"/>
  <c r="AH48" i="9"/>
  <c r="AI48" i="9"/>
  <c r="AG49" i="9"/>
  <c r="AH49" i="9"/>
  <c r="AI49" i="9"/>
  <c r="AG50" i="9"/>
  <c r="AH50" i="9"/>
  <c r="AI50" i="9"/>
  <c r="AG51" i="9"/>
  <c r="AH51" i="9"/>
  <c r="AI51" i="9"/>
  <c r="AG52" i="9"/>
  <c r="AH52" i="9"/>
  <c r="AI52" i="9"/>
  <c r="AG53" i="9"/>
  <c r="AH53" i="9"/>
  <c r="AI53" i="9"/>
  <c r="AG54" i="9"/>
  <c r="AH54" i="9"/>
  <c r="AI54" i="9"/>
  <c r="AG55" i="9"/>
  <c r="AH55" i="9"/>
  <c r="AI55" i="9"/>
  <c r="AG56" i="9"/>
  <c r="AH56" i="9"/>
  <c r="AI56" i="9"/>
  <c r="AG57" i="9"/>
  <c r="AH57" i="9"/>
  <c r="AI57" i="9"/>
  <c r="AG58" i="9"/>
  <c r="AH58" i="9"/>
  <c r="AI58" i="9"/>
  <c r="AG59" i="9"/>
  <c r="AH59" i="9"/>
  <c r="AI59" i="9"/>
  <c r="AG60" i="9"/>
  <c r="AH60" i="9"/>
  <c r="AI60" i="9"/>
  <c r="AG61" i="9"/>
  <c r="AH61" i="9"/>
  <c r="AI61" i="9"/>
  <c r="AG62" i="9"/>
  <c r="AH62" i="9"/>
  <c r="AI62" i="9"/>
  <c r="AG63" i="9"/>
  <c r="AH63" i="9"/>
  <c r="AI63" i="9"/>
  <c r="AG64" i="9"/>
  <c r="AH64" i="9"/>
  <c r="AI64" i="9"/>
  <c r="AG65" i="9"/>
  <c r="AH65" i="9"/>
  <c r="AI65" i="9"/>
  <c r="AG66" i="9"/>
  <c r="AH66" i="9"/>
  <c r="AI66" i="9"/>
  <c r="AG67" i="9"/>
  <c r="AH67" i="9"/>
  <c r="AI67" i="9"/>
  <c r="AG68" i="9"/>
  <c r="AH68" i="9"/>
  <c r="AI68" i="9"/>
  <c r="AG69" i="9"/>
  <c r="AH69" i="9"/>
  <c r="AI69" i="9"/>
  <c r="AG70" i="9"/>
  <c r="AH70" i="9"/>
  <c r="AI70" i="9"/>
  <c r="AG71" i="9"/>
  <c r="AH71" i="9"/>
  <c r="AI71" i="9"/>
  <c r="AG72" i="9"/>
  <c r="AH72" i="9"/>
  <c r="AI72" i="9"/>
  <c r="AG73" i="9"/>
  <c r="AH73" i="9"/>
  <c r="AI73" i="9"/>
  <c r="AG74" i="9"/>
  <c r="AH74" i="9"/>
  <c r="AI74" i="9"/>
  <c r="AG75" i="9"/>
  <c r="AH75" i="9"/>
  <c r="AI75" i="9"/>
  <c r="AG76" i="9"/>
  <c r="AH76" i="9"/>
  <c r="AI76" i="9"/>
  <c r="AG77" i="9"/>
  <c r="AH77" i="9"/>
  <c r="AI77" i="9"/>
  <c r="AG78" i="9"/>
  <c r="AH78" i="9"/>
  <c r="AI78" i="9"/>
  <c r="AG79" i="9"/>
  <c r="AH79" i="9"/>
  <c r="AI79" i="9"/>
  <c r="AG80" i="9"/>
  <c r="AH80" i="9"/>
  <c r="AI80" i="9"/>
  <c r="AG81" i="9"/>
  <c r="AH81" i="9"/>
  <c r="AI81" i="9"/>
  <c r="AG82" i="9"/>
  <c r="AH82" i="9"/>
  <c r="AI82" i="9"/>
  <c r="AG83" i="9"/>
  <c r="AH83" i="9"/>
  <c r="AI83" i="9"/>
  <c r="AG84" i="9"/>
  <c r="AH84" i="9"/>
  <c r="AI84" i="9"/>
  <c r="AG85" i="9"/>
  <c r="AH85" i="9"/>
  <c r="AI85" i="9"/>
  <c r="AG86" i="9"/>
  <c r="AH86" i="9"/>
  <c r="AI86" i="9"/>
  <c r="AG87" i="9"/>
  <c r="AH87" i="9"/>
  <c r="AI87" i="9"/>
  <c r="AG88" i="9"/>
  <c r="AH88" i="9"/>
  <c r="AI88" i="9"/>
  <c r="AG89" i="9"/>
  <c r="AH89" i="9"/>
  <c r="AI89" i="9"/>
  <c r="AG90" i="9"/>
  <c r="AH90" i="9"/>
  <c r="AI90" i="9"/>
  <c r="AG91" i="9"/>
  <c r="AH91" i="9"/>
  <c r="AI91" i="9"/>
  <c r="AG92" i="9"/>
  <c r="AH92" i="9"/>
  <c r="AI92" i="9"/>
  <c r="AG93" i="9"/>
  <c r="AH93" i="9"/>
  <c r="AI93" i="9"/>
  <c r="AG94" i="9"/>
  <c r="AH94" i="9"/>
  <c r="AI94" i="9"/>
  <c r="AG95" i="9"/>
  <c r="AH95" i="9"/>
  <c r="AI95" i="9"/>
  <c r="AG96" i="9"/>
  <c r="AH96" i="9"/>
  <c r="AI96" i="9"/>
  <c r="AG97" i="9"/>
  <c r="AH97" i="9"/>
  <c r="AI97" i="9"/>
  <c r="AG98" i="9"/>
  <c r="AH98" i="9"/>
  <c r="AI98" i="9"/>
  <c r="AG99" i="9"/>
  <c r="AH99" i="9"/>
  <c r="AI99" i="9"/>
  <c r="AG100" i="9"/>
  <c r="AH100" i="9"/>
  <c r="AI100" i="9"/>
  <c r="AG101" i="9"/>
  <c r="AH101" i="9"/>
  <c r="AI101" i="9"/>
  <c r="AG102" i="9"/>
  <c r="AH102" i="9"/>
  <c r="AI102" i="9"/>
  <c r="AG103" i="9"/>
  <c r="AH103" i="9"/>
  <c r="AI103" i="9"/>
  <c r="AG104" i="9"/>
  <c r="AH104" i="9"/>
  <c r="AI104" i="9"/>
  <c r="AG105" i="9"/>
  <c r="AH105" i="9"/>
  <c r="AI105" i="9"/>
  <c r="AG106" i="9"/>
  <c r="AH106" i="9"/>
  <c r="AI106" i="9"/>
  <c r="AG107" i="9"/>
  <c r="AH107" i="9"/>
  <c r="AI107" i="9"/>
  <c r="AG108" i="9"/>
  <c r="AH108" i="9"/>
  <c r="AI108" i="9"/>
  <c r="AG109" i="9"/>
  <c r="AH109" i="9"/>
  <c r="AI109" i="9"/>
  <c r="AG110" i="9"/>
  <c r="AH110" i="9"/>
  <c r="AI110" i="9"/>
  <c r="AG111" i="9"/>
  <c r="AH111" i="9"/>
  <c r="AI111" i="9"/>
  <c r="AG112" i="9"/>
  <c r="AH112" i="9"/>
  <c r="AI112" i="9"/>
  <c r="AG113" i="9"/>
  <c r="AH113" i="9"/>
  <c r="AI113" i="9"/>
  <c r="AG114" i="9"/>
  <c r="AH114" i="9"/>
  <c r="AI114" i="9"/>
  <c r="AG115" i="9"/>
  <c r="AH115" i="9"/>
  <c r="AI115" i="9"/>
  <c r="AG116" i="9"/>
  <c r="AH116" i="9"/>
  <c r="AI116" i="9"/>
  <c r="AG117" i="9"/>
  <c r="AH117" i="9"/>
  <c r="AI117" i="9"/>
  <c r="AG118" i="9"/>
  <c r="AH118" i="9"/>
  <c r="AI118" i="9"/>
  <c r="AG119" i="9"/>
  <c r="AH119" i="9"/>
  <c r="AI119" i="9"/>
  <c r="AG120" i="9"/>
  <c r="AH120" i="9"/>
  <c r="AI120" i="9"/>
  <c r="AG121" i="9"/>
  <c r="AH121" i="9"/>
  <c r="AI121" i="9"/>
  <c r="AG122" i="9"/>
  <c r="AH122" i="9"/>
  <c r="AI122" i="9"/>
  <c r="AG123" i="9"/>
  <c r="AH123" i="9"/>
  <c r="AI123" i="9"/>
  <c r="AG124" i="9"/>
  <c r="AH124" i="9"/>
  <c r="AI124" i="9"/>
  <c r="AG125" i="9"/>
  <c r="AH125" i="9"/>
  <c r="AI125" i="9"/>
  <c r="AG126" i="9"/>
  <c r="AH126" i="9"/>
  <c r="AI126" i="9"/>
  <c r="AG127" i="9"/>
  <c r="AH127" i="9"/>
  <c r="AI127" i="9"/>
  <c r="AG128" i="9"/>
  <c r="AH128" i="9"/>
  <c r="AI128" i="9"/>
  <c r="AG129" i="9"/>
  <c r="AH129" i="9"/>
  <c r="AI129" i="9"/>
  <c r="AG130" i="9"/>
  <c r="AH130" i="9"/>
  <c r="AI130" i="9"/>
  <c r="AG131" i="9"/>
  <c r="AH131" i="9"/>
  <c r="AI131" i="9"/>
  <c r="AG132" i="9"/>
  <c r="AH132" i="9"/>
  <c r="AI132" i="9"/>
  <c r="AG133" i="9"/>
  <c r="AH133" i="9"/>
  <c r="AI133" i="9"/>
  <c r="AG134" i="9"/>
  <c r="AH134" i="9"/>
  <c r="AI134" i="9"/>
  <c r="AG135" i="9"/>
  <c r="AH135" i="9"/>
  <c r="AI135" i="9"/>
  <c r="AG136" i="9"/>
  <c r="AH136" i="9"/>
  <c r="AI136" i="9"/>
  <c r="AG137" i="9"/>
  <c r="AH137" i="9"/>
  <c r="AI137" i="9"/>
  <c r="AG138" i="9"/>
  <c r="AH138" i="9"/>
  <c r="AI138" i="9"/>
  <c r="AG139" i="9"/>
  <c r="AH139" i="9"/>
  <c r="AI139" i="9"/>
  <c r="AG140" i="9"/>
  <c r="AH140" i="9"/>
  <c r="AI140" i="9"/>
  <c r="AG141" i="9"/>
  <c r="AH141" i="9"/>
  <c r="AI141" i="9"/>
  <c r="AG142" i="9"/>
  <c r="AH142" i="9"/>
  <c r="AI142" i="9"/>
  <c r="AG143" i="9"/>
  <c r="AH143" i="9"/>
  <c r="AI143" i="9"/>
  <c r="AG144" i="9"/>
  <c r="AH144" i="9"/>
  <c r="AI144" i="9"/>
  <c r="AG145" i="9"/>
  <c r="AH145" i="9"/>
  <c r="AI145" i="9"/>
  <c r="AG146" i="9"/>
  <c r="AH146" i="9"/>
  <c r="AI146" i="9"/>
  <c r="AG147" i="9"/>
  <c r="AH147" i="9"/>
  <c r="AI147" i="9"/>
  <c r="AG148" i="9"/>
  <c r="AH148" i="9"/>
  <c r="AI148" i="9"/>
  <c r="AG149" i="9"/>
  <c r="AH149" i="9"/>
  <c r="AI149" i="9"/>
  <c r="AG150" i="9"/>
  <c r="AH150" i="9"/>
  <c r="AI150" i="9"/>
  <c r="AG151" i="9"/>
  <c r="AH151" i="9"/>
  <c r="AI151" i="9"/>
  <c r="AH19" i="9"/>
  <c r="AI19" i="9"/>
  <c r="AG19" i="9"/>
  <c r="A62" i="2"/>
  <c r="C17" i="11" l="1"/>
  <c r="A40" i="2"/>
  <c r="A48" i="2" l="1"/>
  <c r="A55" i="2"/>
  <c r="C22" i="11"/>
  <c r="A6" i="11"/>
  <c r="B3" i="12"/>
  <c r="B4" i="12" l="1"/>
  <c r="B8" i="7"/>
  <c r="F7" i="7"/>
  <c r="F6" i="7"/>
  <c r="F5" i="7"/>
  <c r="F4" i="7"/>
  <c r="F8" i="7" l="1"/>
  <c r="B11" i="7"/>
  <c r="R20" i="9" l="1"/>
  <c r="S20" i="9"/>
  <c r="T20" i="9"/>
  <c r="AA20" i="9"/>
  <c r="AB20" i="9"/>
  <c r="AC20" i="9"/>
  <c r="AD20" i="9"/>
  <c r="AE20" i="9"/>
  <c r="AF20" i="9"/>
  <c r="AN20" i="9"/>
  <c r="R21" i="9"/>
  <c r="S21" i="9"/>
  <c r="T21" i="9"/>
  <c r="AA21" i="9"/>
  <c r="AB21" i="9"/>
  <c r="AC21" i="9"/>
  <c r="AE21" i="9"/>
  <c r="AF21" i="9"/>
  <c r="AN21" i="9"/>
  <c r="AO21" i="9"/>
  <c r="R22" i="9"/>
  <c r="S22" i="9"/>
  <c r="T22" i="9"/>
  <c r="AA22" i="9"/>
  <c r="AD22" i="9"/>
  <c r="AE22" i="9"/>
  <c r="AF22" i="9"/>
  <c r="AM22" i="9"/>
  <c r="AN22" i="9"/>
  <c r="AO22" i="9"/>
  <c r="R23" i="9"/>
  <c r="S23" i="9"/>
  <c r="T23" i="9"/>
  <c r="AA23" i="9"/>
  <c r="AB23" i="9"/>
  <c r="AC23" i="9"/>
  <c r="AD23" i="9"/>
  <c r="AE23" i="9"/>
  <c r="AM23" i="9"/>
  <c r="AN23" i="9"/>
  <c r="AO23" i="9"/>
  <c r="R24" i="9"/>
  <c r="S24" i="9"/>
  <c r="T24" i="9"/>
  <c r="AA24" i="9"/>
  <c r="AB24" i="9"/>
  <c r="AC24" i="9"/>
  <c r="AD24" i="9"/>
  <c r="AE24" i="9"/>
  <c r="AF24" i="9"/>
  <c r="AM24" i="9"/>
  <c r="AO24" i="9"/>
  <c r="R25" i="9"/>
  <c r="S25" i="9"/>
  <c r="T25" i="9"/>
  <c r="AA25" i="9"/>
  <c r="AB25" i="9"/>
  <c r="AC25" i="9"/>
  <c r="AD25" i="9"/>
  <c r="AE25" i="9"/>
  <c r="AF25" i="9"/>
  <c r="AM25" i="9"/>
  <c r="AN25" i="9"/>
  <c r="AO25" i="9"/>
  <c r="R26" i="9"/>
  <c r="S26" i="9"/>
  <c r="T26" i="9"/>
  <c r="AA26" i="9"/>
  <c r="AB26" i="9"/>
  <c r="AC26" i="9"/>
  <c r="AD26" i="9"/>
  <c r="AE26" i="9"/>
  <c r="AF26" i="9"/>
  <c r="AM26" i="9"/>
  <c r="AN26" i="9"/>
  <c r="AO26" i="9"/>
  <c r="R27" i="9"/>
  <c r="S27" i="9"/>
  <c r="T27" i="9"/>
  <c r="AA27" i="9"/>
  <c r="AB27" i="9"/>
  <c r="AC27" i="9"/>
  <c r="AD27" i="9"/>
  <c r="AE27" i="9"/>
  <c r="AF27" i="9"/>
  <c r="R28" i="9"/>
  <c r="S28" i="9"/>
  <c r="T28" i="9"/>
  <c r="AA28" i="9"/>
  <c r="AB28" i="9"/>
  <c r="AC28" i="9"/>
  <c r="AD28" i="9"/>
  <c r="AE28" i="9"/>
  <c r="AF28" i="9"/>
  <c r="AM28" i="9"/>
  <c r="AN28" i="9"/>
  <c r="AO28" i="9"/>
  <c r="R29" i="9"/>
  <c r="S29" i="9"/>
  <c r="T29" i="9"/>
  <c r="AA29" i="9"/>
  <c r="AB29" i="9"/>
  <c r="AC29" i="9"/>
  <c r="AD29" i="9"/>
  <c r="AE29" i="9"/>
  <c r="AF29" i="9"/>
  <c r="AM29" i="9"/>
  <c r="AN29" i="9"/>
  <c r="AO29" i="9"/>
  <c r="R30" i="9"/>
  <c r="S30" i="9"/>
  <c r="T30" i="9"/>
  <c r="AA30" i="9"/>
  <c r="AB30" i="9"/>
  <c r="AC30" i="9"/>
  <c r="AD30" i="9"/>
  <c r="AE30" i="9"/>
  <c r="AF30" i="9"/>
  <c r="AM30" i="9"/>
  <c r="AN30" i="9"/>
  <c r="AO30" i="9"/>
  <c r="R31" i="9"/>
  <c r="S31" i="9"/>
  <c r="T31" i="9"/>
  <c r="AA31" i="9"/>
  <c r="AB31" i="9"/>
  <c r="AC31" i="9"/>
  <c r="AD31" i="9"/>
  <c r="AE31" i="9"/>
  <c r="AF31" i="9"/>
  <c r="AM31" i="9"/>
  <c r="AN31" i="9"/>
  <c r="AO31" i="9"/>
  <c r="R32" i="9"/>
  <c r="S32" i="9"/>
  <c r="T32" i="9"/>
  <c r="AA32" i="9"/>
  <c r="AB32" i="9"/>
  <c r="AC32" i="9"/>
  <c r="AD32" i="9"/>
  <c r="AE32" i="9"/>
  <c r="AF32" i="9"/>
  <c r="AM32" i="9"/>
  <c r="AN32" i="9"/>
  <c r="AO32" i="9"/>
  <c r="R33" i="9"/>
  <c r="S33" i="9"/>
  <c r="T33" i="9"/>
  <c r="AA33" i="9"/>
  <c r="AB33" i="9"/>
  <c r="AC33" i="9"/>
  <c r="AD33" i="9"/>
  <c r="AE33" i="9"/>
  <c r="AF33" i="9"/>
  <c r="AM33" i="9"/>
  <c r="AN33" i="9"/>
  <c r="AO33" i="9"/>
  <c r="R34" i="9"/>
  <c r="S34" i="9"/>
  <c r="T34" i="9"/>
  <c r="AA34" i="9"/>
  <c r="AB34" i="9"/>
  <c r="AC34" i="9"/>
  <c r="AD34" i="9"/>
  <c r="AE34" i="9"/>
  <c r="AF34" i="9"/>
  <c r="AM34" i="9"/>
  <c r="AN34" i="9"/>
  <c r="AO34" i="9"/>
  <c r="R35" i="9"/>
  <c r="S35" i="9"/>
  <c r="T35" i="9"/>
  <c r="AA35" i="9"/>
  <c r="AB35" i="9"/>
  <c r="AC35" i="9"/>
  <c r="AD35" i="9"/>
  <c r="AE35" i="9"/>
  <c r="AF35" i="9"/>
  <c r="AM35" i="9"/>
  <c r="AN35" i="9"/>
  <c r="AO35" i="9"/>
  <c r="R36" i="9"/>
  <c r="S36" i="9"/>
  <c r="T36" i="9"/>
  <c r="AA36" i="9"/>
  <c r="AB36" i="9"/>
  <c r="AC36" i="9"/>
  <c r="AD36" i="9"/>
  <c r="AE36" i="9"/>
  <c r="AF36" i="9"/>
  <c r="AN36" i="9"/>
  <c r="AO36" i="9"/>
  <c r="R37" i="9"/>
  <c r="S37" i="9"/>
  <c r="T37" i="9"/>
  <c r="AA37" i="9"/>
  <c r="AB37" i="9"/>
  <c r="AC37" i="9"/>
  <c r="AD37" i="9"/>
  <c r="AE37" i="9"/>
  <c r="AF37" i="9"/>
  <c r="AM37" i="9"/>
  <c r="AN37" i="9"/>
  <c r="AO37" i="9"/>
  <c r="R38" i="9"/>
  <c r="S38" i="9"/>
  <c r="T38" i="9"/>
  <c r="AA38" i="9"/>
  <c r="AB38" i="9"/>
  <c r="AC38" i="9"/>
  <c r="AD38" i="9"/>
  <c r="AE38" i="9"/>
  <c r="AF38" i="9"/>
  <c r="AM38" i="9"/>
  <c r="AN38" i="9"/>
  <c r="AO38" i="9"/>
  <c r="R39" i="9"/>
  <c r="S39" i="9"/>
  <c r="T39" i="9"/>
  <c r="AA39" i="9"/>
  <c r="AB39" i="9"/>
  <c r="AC39" i="9"/>
  <c r="AD39" i="9"/>
  <c r="AE39" i="9"/>
  <c r="AF39" i="9"/>
  <c r="AM39" i="9"/>
  <c r="AN39" i="9"/>
  <c r="AO39" i="9"/>
  <c r="R40" i="9"/>
  <c r="S40" i="9"/>
  <c r="T40" i="9"/>
  <c r="AA40" i="9"/>
  <c r="AB40" i="9"/>
  <c r="AC40" i="9"/>
  <c r="AD40" i="9"/>
  <c r="AE40" i="9"/>
  <c r="AF40" i="9"/>
  <c r="AM40" i="9"/>
  <c r="AN40" i="9"/>
  <c r="AO40" i="9"/>
  <c r="R41" i="9"/>
  <c r="S41" i="9"/>
  <c r="T41" i="9"/>
  <c r="AA41" i="9"/>
  <c r="AB41" i="9"/>
  <c r="AC41" i="9"/>
  <c r="AD41" i="9"/>
  <c r="AE41" i="9"/>
  <c r="AF41" i="9"/>
  <c r="AM41" i="9"/>
  <c r="AN41" i="9"/>
  <c r="AO41" i="9"/>
  <c r="R42" i="9"/>
  <c r="S42" i="9"/>
  <c r="T42" i="9"/>
  <c r="AA42" i="9"/>
  <c r="AB42" i="9"/>
  <c r="AC42" i="9"/>
  <c r="AD42" i="9"/>
  <c r="AE42" i="9"/>
  <c r="AF42" i="9"/>
  <c r="AM42" i="9"/>
  <c r="AN42" i="9"/>
  <c r="AO42" i="9"/>
  <c r="R43" i="9"/>
  <c r="S43" i="9"/>
  <c r="T43" i="9"/>
  <c r="AA43" i="9"/>
  <c r="AB43" i="9"/>
  <c r="AC43" i="9"/>
  <c r="AD43" i="9"/>
  <c r="AE43" i="9"/>
  <c r="AF43" i="9"/>
  <c r="AM43" i="9"/>
  <c r="AN43" i="9"/>
  <c r="AO43" i="9"/>
  <c r="R44" i="9"/>
  <c r="S44" i="9"/>
  <c r="T44" i="9"/>
  <c r="AA44" i="9"/>
  <c r="AB44" i="9"/>
  <c r="AC44" i="9"/>
  <c r="AD44" i="9"/>
  <c r="AE44" i="9"/>
  <c r="AF44" i="9"/>
  <c r="AM44" i="9"/>
  <c r="AN44" i="9"/>
  <c r="AO44" i="9"/>
  <c r="R45" i="9"/>
  <c r="S45" i="9"/>
  <c r="T45" i="9"/>
  <c r="AA45" i="9"/>
  <c r="AB45" i="9"/>
  <c r="AC45" i="9"/>
  <c r="AD45" i="9"/>
  <c r="AE45" i="9"/>
  <c r="AF45" i="9"/>
  <c r="AM45" i="9"/>
  <c r="AN45" i="9"/>
  <c r="AO45" i="9"/>
  <c r="R46" i="9"/>
  <c r="S46" i="9"/>
  <c r="T46" i="9"/>
  <c r="AA46" i="9"/>
  <c r="AB46" i="9"/>
  <c r="AC46" i="9"/>
  <c r="AD46" i="9"/>
  <c r="AE46" i="9"/>
  <c r="AF46" i="9"/>
  <c r="AM46" i="9"/>
  <c r="AN46" i="9"/>
  <c r="AO46" i="9"/>
  <c r="R47" i="9"/>
  <c r="S47" i="9"/>
  <c r="T47" i="9"/>
  <c r="AA47" i="9"/>
  <c r="AB47" i="9"/>
  <c r="AC47" i="9"/>
  <c r="AD47" i="9"/>
  <c r="AE47" i="9"/>
  <c r="AF47" i="9"/>
  <c r="AM47" i="9"/>
  <c r="AN47" i="9"/>
  <c r="AO47" i="9"/>
  <c r="R48" i="9"/>
  <c r="S48" i="9"/>
  <c r="T48" i="9"/>
  <c r="AA48" i="9"/>
  <c r="AB48" i="9"/>
  <c r="AC48" i="9"/>
  <c r="AD48" i="9"/>
  <c r="AE48" i="9"/>
  <c r="AF48" i="9"/>
  <c r="AM48" i="9"/>
  <c r="AN48" i="9"/>
  <c r="AO48" i="9"/>
  <c r="R49" i="9"/>
  <c r="S49" i="9"/>
  <c r="T49" i="9"/>
  <c r="AA49" i="9"/>
  <c r="AB49" i="9"/>
  <c r="AC49" i="9"/>
  <c r="AD49" i="9"/>
  <c r="AE49" i="9"/>
  <c r="AF49" i="9"/>
  <c r="AM49" i="9"/>
  <c r="AN49" i="9"/>
  <c r="AO49" i="9"/>
  <c r="R50" i="9"/>
  <c r="S50" i="9"/>
  <c r="T50" i="9"/>
  <c r="AA50" i="9"/>
  <c r="AB50" i="9"/>
  <c r="AC50" i="9"/>
  <c r="AD50" i="9"/>
  <c r="AE50" i="9"/>
  <c r="AF50" i="9"/>
  <c r="AM50" i="9"/>
  <c r="AN50" i="9"/>
  <c r="AO50" i="9"/>
  <c r="R51" i="9"/>
  <c r="S51" i="9"/>
  <c r="T51" i="9"/>
  <c r="AA51" i="9"/>
  <c r="AB51" i="9"/>
  <c r="AC51" i="9"/>
  <c r="AD51" i="9"/>
  <c r="AE51" i="9"/>
  <c r="AF51" i="9"/>
  <c r="AM51" i="9"/>
  <c r="AN51" i="9"/>
  <c r="AO51" i="9"/>
  <c r="R52" i="9"/>
  <c r="S52" i="9"/>
  <c r="T52" i="9"/>
  <c r="AA52" i="9"/>
  <c r="AB52" i="9"/>
  <c r="AC52" i="9"/>
  <c r="AD52" i="9"/>
  <c r="AE52" i="9"/>
  <c r="AF52" i="9"/>
  <c r="AM52" i="9"/>
  <c r="AN52" i="9"/>
  <c r="AO52" i="9"/>
  <c r="R53" i="9"/>
  <c r="S53" i="9"/>
  <c r="T53" i="9"/>
  <c r="AA53" i="9"/>
  <c r="AB53" i="9"/>
  <c r="AC53" i="9"/>
  <c r="AD53" i="9"/>
  <c r="AE53" i="9"/>
  <c r="AF53" i="9"/>
  <c r="AM53" i="9"/>
  <c r="AN53" i="9"/>
  <c r="AO53" i="9"/>
  <c r="R54" i="9"/>
  <c r="S54" i="9"/>
  <c r="T54" i="9"/>
  <c r="AA54" i="9"/>
  <c r="AB54" i="9"/>
  <c r="AC54" i="9"/>
  <c r="AD54" i="9"/>
  <c r="AE54" i="9"/>
  <c r="AF54" i="9"/>
  <c r="AM54" i="9"/>
  <c r="AN54" i="9"/>
  <c r="AO54" i="9"/>
  <c r="R55" i="9"/>
  <c r="S55" i="9"/>
  <c r="T55" i="9"/>
  <c r="AA55" i="9"/>
  <c r="AB55" i="9"/>
  <c r="AC55" i="9"/>
  <c r="AD55" i="9"/>
  <c r="AE55" i="9"/>
  <c r="AF55" i="9"/>
  <c r="AM55" i="9"/>
  <c r="AN55" i="9"/>
  <c r="AO55" i="9"/>
  <c r="R56" i="9"/>
  <c r="S56" i="9"/>
  <c r="T56" i="9"/>
  <c r="AA56" i="9"/>
  <c r="AB56" i="9"/>
  <c r="AC56" i="9"/>
  <c r="AD56" i="9"/>
  <c r="AE56" i="9"/>
  <c r="AF56" i="9"/>
  <c r="AM56" i="9"/>
  <c r="AN56" i="9"/>
  <c r="AO56" i="9"/>
  <c r="R57" i="9"/>
  <c r="S57" i="9"/>
  <c r="T57" i="9"/>
  <c r="AA57" i="9"/>
  <c r="AB57" i="9"/>
  <c r="AC57" i="9"/>
  <c r="AD57" i="9"/>
  <c r="AE57" i="9"/>
  <c r="AF57" i="9"/>
  <c r="AM57" i="9"/>
  <c r="AN57" i="9"/>
  <c r="AO57" i="9"/>
  <c r="R58" i="9"/>
  <c r="S58" i="9"/>
  <c r="T58" i="9"/>
  <c r="AA58" i="9"/>
  <c r="AB58" i="9"/>
  <c r="AC58" i="9"/>
  <c r="AD58" i="9"/>
  <c r="AE58" i="9"/>
  <c r="AF58" i="9"/>
  <c r="AM58" i="9"/>
  <c r="AN58" i="9"/>
  <c r="AO58" i="9"/>
  <c r="R59" i="9"/>
  <c r="S59" i="9"/>
  <c r="T59" i="9"/>
  <c r="AA59" i="9"/>
  <c r="AB59" i="9"/>
  <c r="AC59" i="9"/>
  <c r="AD59" i="9"/>
  <c r="AE59" i="9"/>
  <c r="AF59" i="9"/>
  <c r="AM59" i="9"/>
  <c r="AN59" i="9"/>
  <c r="AO59" i="9"/>
  <c r="R60" i="9"/>
  <c r="S60" i="9"/>
  <c r="T60" i="9"/>
  <c r="AA60" i="9"/>
  <c r="AB60" i="9"/>
  <c r="AC60" i="9"/>
  <c r="AD60" i="9"/>
  <c r="AE60" i="9"/>
  <c r="AF60" i="9"/>
  <c r="AM60" i="9"/>
  <c r="AN60" i="9"/>
  <c r="AO60" i="9"/>
  <c r="R61" i="9"/>
  <c r="S61" i="9"/>
  <c r="T61" i="9"/>
  <c r="AA61" i="9"/>
  <c r="AB61" i="9"/>
  <c r="AC61" i="9"/>
  <c r="AD61" i="9"/>
  <c r="AE61" i="9"/>
  <c r="AF61" i="9"/>
  <c r="AM61" i="9"/>
  <c r="AN61" i="9"/>
  <c r="AO61" i="9"/>
  <c r="R62" i="9"/>
  <c r="S62" i="9"/>
  <c r="T62" i="9"/>
  <c r="AA62" i="9"/>
  <c r="AB62" i="9"/>
  <c r="AC62" i="9"/>
  <c r="AD62" i="9"/>
  <c r="AE62" i="9"/>
  <c r="AF62" i="9"/>
  <c r="AM62" i="9"/>
  <c r="AN62" i="9"/>
  <c r="AO62" i="9"/>
  <c r="R63" i="9"/>
  <c r="S63" i="9"/>
  <c r="T63" i="9"/>
  <c r="AA63" i="9"/>
  <c r="AB63" i="9"/>
  <c r="AC63" i="9"/>
  <c r="AD63" i="9"/>
  <c r="AE63" i="9"/>
  <c r="AF63" i="9"/>
  <c r="AM63" i="9"/>
  <c r="AN63" i="9"/>
  <c r="AO63" i="9"/>
  <c r="R64" i="9"/>
  <c r="S64" i="9"/>
  <c r="T64" i="9"/>
  <c r="AA64" i="9"/>
  <c r="AB64" i="9"/>
  <c r="AC64" i="9"/>
  <c r="AD64" i="9"/>
  <c r="AE64" i="9"/>
  <c r="AF64" i="9"/>
  <c r="AM64" i="9"/>
  <c r="AN64" i="9"/>
  <c r="AO64" i="9"/>
  <c r="R65" i="9"/>
  <c r="S65" i="9"/>
  <c r="T65" i="9"/>
  <c r="AA65" i="9"/>
  <c r="AB65" i="9"/>
  <c r="AC65" i="9"/>
  <c r="AD65" i="9"/>
  <c r="AE65" i="9"/>
  <c r="AF65" i="9"/>
  <c r="AM65" i="9"/>
  <c r="AN65" i="9"/>
  <c r="AO65" i="9"/>
  <c r="R66" i="9"/>
  <c r="S66" i="9"/>
  <c r="T66" i="9"/>
  <c r="AA66" i="9"/>
  <c r="AB66" i="9"/>
  <c r="AC66" i="9"/>
  <c r="AD66" i="9"/>
  <c r="AE66" i="9"/>
  <c r="AF66" i="9"/>
  <c r="AM66" i="9"/>
  <c r="AN66" i="9"/>
  <c r="AO66" i="9"/>
  <c r="R67" i="9"/>
  <c r="S67" i="9"/>
  <c r="T67" i="9"/>
  <c r="AA67" i="9"/>
  <c r="AB67" i="9"/>
  <c r="AC67" i="9"/>
  <c r="AD67" i="9"/>
  <c r="AE67" i="9"/>
  <c r="AF67" i="9"/>
  <c r="AM67" i="9"/>
  <c r="AN67" i="9"/>
  <c r="AO67" i="9"/>
  <c r="R68" i="9"/>
  <c r="S68" i="9"/>
  <c r="T68" i="9"/>
  <c r="AA68" i="9"/>
  <c r="AB68" i="9"/>
  <c r="AC68" i="9"/>
  <c r="AD68" i="9"/>
  <c r="AE68" i="9"/>
  <c r="AF68" i="9"/>
  <c r="AM68" i="9"/>
  <c r="AN68" i="9"/>
  <c r="AO68" i="9"/>
  <c r="R69" i="9"/>
  <c r="S69" i="9"/>
  <c r="T69" i="9"/>
  <c r="AA69" i="9"/>
  <c r="AB69" i="9"/>
  <c r="AC69" i="9"/>
  <c r="AD69" i="9"/>
  <c r="AE69" i="9"/>
  <c r="AF69" i="9"/>
  <c r="AM69" i="9"/>
  <c r="AN69" i="9"/>
  <c r="AO69" i="9"/>
  <c r="R70" i="9"/>
  <c r="S70" i="9"/>
  <c r="T70" i="9"/>
  <c r="AA70" i="9"/>
  <c r="AB70" i="9"/>
  <c r="AC70" i="9"/>
  <c r="AD70" i="9"/>
  <c r="AE70" i="9"/>
  <c r="AF70" i="9"/>
  <c r="AM70" i="9"/>
  <c r="AN70" i="9"/>
  <c r="AO70" i="9"/>
  <c r="R71" i="9"/>
  <c r="S71" i="9"/>
  <c r="T71" i="9"/>
  <c r="AA71" i="9"/>
  <c r="AB71" i="9"/>
  <c r="AC71" i="9"/>
  <c r="AD71" i="9"/>
  <c r="AE71" i="9"/>
  <c r="AF71" i="9"/>
  <c r="AM71" i="9"/>
  <c r="AN71" i="9"/>
  <c r="AO71" i="9"/>
  <c r="R72" i="9"/>
  <c r="S72" i="9"/>
  <c r="T72" i="9"/>
  <c r="AA72" i="9"/>
  <c r="AB72" i="9"/>
  <c r="AC72" i="9"/>
  <c r="AD72" i="9"/>
  <c r="AE72" i="9"/>
  <c r="AF72" i="9"/>
  <c r="AM72" i="9"/>
  <c r="AN72" i="9"/>
  <c r="AO72" i="9"/>
  <c r="R73" i="9"/>
  <c r="S73" i="9"/>
  <c r="T73" i="9"/>
  <c r="AA73" i="9"/>
  <c r="AB73" i="9"/>
  <c r="AC73" i="9"/>
  <c r="AD73" i="9"/>
  <c r="AE73" i="9"/>
  <c r="AF73" i="9"/>
  <c r="AM73" i="9"/>
  <c r="AN73" i="9"/>
  <c r="AO73" i="9"/>
  <c r="R74" i="9"/>
  <c r="S74" i="9"/>
  <c r="T74" i="9"/>
  <c r="AA74" i="9"/>
  <c r="AB74" i="9"/>
  <c r="AC74" i="9"/>
  <c r="AD74" i="9"/>
  <c r="AE74" i="9"/>
  <c r="AF74" i="9"/>
  <c r="AM74" i="9"/>
  <c r="AN74" i="9"/>
  <c r="AO74" i="9"/>
  <c r="R75" i="9"/>
  <c r="S75" i="9"/>
  <c r="T75" i="9"/>
  <c r="AA75" i="9"/>
  <c r="AB75" i="9"/>
  <c r="AC75" i="9"/>
  <c r="AD75" i="9"/>
  <c r="AE75" i="9"/>
  <c r="AF75" i="9"/>
  <c r="AM75" i="9"/>
  <c r="AN75" i="9"/>
  <c r="AO75" i="9"/>
  <c r="R76" i="9"/>
  <c r="S76" i="9"/>
  <c r="T76" i="9"/>
  <c r="AA76" i="9"/>
  <c r="AB76" i="9"/>
  <c r="AC76" i="9"/>
  <c r="AD76" i="9"/>
  <c r="AE76" i="9"/>
  <c r="AF76" i="9"/>
  <c r="AM76" i="9"/>
  <c r="AN76" i="9"/>
  <c r="AO76" i="9"/>
  <c r="R77" i="9"/>
  <c r="S77" i="9"/>
  <c r="T77" i="9"/>
  <c r="AA77" i="9"/>
  <c r="AB77" i="9"/>
  <c r="AC77" i="9"/>
  <c r="AD77" i="9"/>
  <c r="AE77" i="9"/>
  <c r="AF77" i="9"/>
  <c r="AM77" i="9"/>
  <c r="AN77" i="9"/>
  <c r="AO77" i="9"/>
  <c r="R78" i="9"/>
  <c r="S78" i="9"/>
  <c r="T78" i="9"/>
  <c r="AA78" i="9"/>
  <c r="AB78" i="9"/>
  <c r="AC78" i="9"/>
  <c r="AD78" i="9"/>
  <c r="AE78" i="9"/>
  <c r="AF78" i="9"/>
  <c r="AM78" i="9"/>
  <c r="AN78" i="9"/>
  <c r="AO78" i="9"/>
  <c r="R79" i="9"/>
  <c r="S79" i="9"/>
  <c r="T79" i="9"/>
  <c r="AA79" i="9"/>
  <c r="AB79" i="9"/>
  <c r="AC79" i="9"/>
  <c r="AD79" i="9"/>
  <c r="AE79" i="9"/>
  <c r="AF79" i="9"/>
  <c r="AM79" i="9"/>
  <c r="AN79" i="9"/>
  <c r="AO79" i="9"/>
  <c r="R80" i="9"/>
  <c r="S80" i="9"/>
  <c r="T80" i="9"/>
  <c r="AA80" i="9"/>
  <c r="AB80" i="9"/>
  <c r="AC80" i="9"/>
  <c r="AD80" i="9"/>
  <c r="AE80" i="9"/>
  <c r="AF80" i="9"/>
  <c r="AM80" i="9"/>
  <c r="AN80" i="9"/>
  <c r="AO80" i="9"/>
  <c r="R81" i="9"/>
  <c r="S81" i="9"/>
  <c r="T81" i="9"/>
  <c r="AA81" i="9"/>
  <c r="AB81" i="9"/>
  <c r="AC81" i="9"/>
  <c r="AD81" i="9"/>
  <c r="AE81" i="9"/>
  <c r="AF81" i="9"/>
  <c r="AM81" i="9"/>
  <c r="AN81" i="9"/>
  <c r="AO81" i="9"/>
  <c r="R82" i="9"/>
  <c r="S82" i="9"/>
  <c r="T82" i="9"/>
  <c r="AA82" i="9"/>
  <c r="AB82" i="9"/>
  <c r="AC82" i="9"/>
  <c r="AD82" i="9"/>
  <c r="AE82" i="9"/>
  <c r="AF82" i="9"/>
  <c r="AM82" i="9"/>
  <c r="AN82" i="9"/>
  <c r="AO82" i="9"/>
  <c r="R83" i="9"/>
  <c r="S83" i="9"/>
  <c r="T83" i="9"/>
  <c r="AA83" i="9"/>
  <c r="AB83" i="9"/>
  <c r="AC83" i="9"/>
  <c r="AD83" i="9"/>
  <c r="AE83" i="9"/>
  <c r="AF83" i="9"/>
  <c r="AM83" i="9"/>
  <c r="AN83" i="9"/>
  <c r="AO83" i="9"/>
  <c r="R84" i="9"/>
  <c r="S84" i="9"/>
  <c r="T84" i="9"/>
  <c r="AA84" i="9"/>
  <c r="AB84" i="9"/>
  <c r="AC84" i="9"/>
  <c r="AD84" i="9"/>
  <c r="AE84" i="9"/>
  <c r="AF84" i="9"/>
  <c r="AM84" i="9"/>
  <c r="AN84" i="9"/>
  <c r="AO84" i="9"/>
  <c r="R85" i="9"/>
  <c r="S85" i="9"/>
  <c r="T85" i="9"/>
  <c r="AA85" i="9"/>
  <c r="AB85" i="9"/>
  <c r="AC85" i="9"/>
  <c r="AD85" i="9"/>
  <c r="AE85" i="9"/>
  <c r="AF85" i="9"/>
  <c r="AM85" i="9"/>
  <c r="AN85" i="9"/>
  <c r="AO85" i="9"/>
  <c r="R86" i="9"/>
  <c r="S86" i="9"/>
  <c r="T86" i="9"/>
  <c r="AA86" i="9"/>
  <c r="AB86" i="9"/>
  <c r="AC86" i="9"/>
  <c r="AD86" i="9"/>
  <c r="AE86" i="9"/>
  <c r="AF86" i="9"/>
  <c r="AM86" i="9"/>
  <c r="AN86" i="9"/>
  <c r="AO86" i="9"/>
  <c r="R87" i="9"/>
  <c r="S87" i="9"/>
  <c r="T87" i="9"/>
  <c r="AA87" i="9"/>
  <c r="AB87" i="9"/>
  <c r="AC87" i="9"/>
  <c r="AD87" i="9"/>
  <c r="AE87" i="9"/>
  <c r="AF87" i="9"/>
  <c r="AM87" i="9"/>
  <c r="AN87" i="9"/>
  <c r="AO87" i="9"/>
  <c r="R88" i="9"/>
  <c r="S88" i="9"/>
  <c r="T88" i="9"/>
  <c r="AA88" i="9"/>
  <c r="AB88" i="9"/>
  <c r="AC88" i="9"/>
  <c r="AD88" i="9"/>
  <c r="AE88" i="9"/>
  <c r="AF88" i="9"/>
  <c r="AM88" i="9"/>
  <c r="AN88" i="9"/>
  <c r="AO88" i="9"/>
  <c r="R89" i="9"/>
  <c r="S89" i="9"/>
  <c r="T89" i="9"/>
  <c r="AA89" i="9"/>
  <c r="AB89" i="9"/>
  <c r="AC89" i="9"/>
  <c r="AD89" i="9"/>
  <c r="AE89" i="9"/>
  <c r="AF89" i="9"/>
  <c r="AM89" i="9"/>
  <c r="AN89" i="9"/>
  <c r="AO89" i="9"/>
  <c r="R90" i="9"/>
  <c r="S90" i="9"/>
  <c r="T90" i="9"/>
  <c r="AA90" i="9"/>
  <c r="AB90" i="9"/>
  <c r="AC90" i="9"/>
  <c r="AD90" i="9"/>
  <c r="AE90" i="9"/>
  <c r="AF90" i="9"/>
  <c r="AM90" i="9"/>
  <c r="AN90" i="9"/>
  <c r="AO90" i="9"/>
  <c r="R91" i="9"/>
  <c r="S91" i="9"/>
  <c r="T91" i="9"/>
  <c r="AA91" i="9"/>
  <c r="AB91" i="9"/>
  <c r="AC91" i="9"/>
  <c r="AD91" i="9"/>
  <c r="AE91" i="9"/>
  <c r="AF91" i="9"/>
  <c r="AM91" i="9"/>
  <c r="AN91" i="9"/>
  <c r="AO91" i="9"/>
  <c r="R92" i="9"/>
  <c r="S92" i="9"/>
  <c r="T92" i="9"/>
  <c r="AA92" i="9"/>
  <c r="AB92" i="9"/>
  <c r="AC92" i="9"/>
  <c r="AD92" i="9"/>
  <c r="AE92" i="9"/>
  <c r="AF92" i="9"/>
  <c r="AM92" i="9"/>
  <c r="AN92" i="9"/>
  <c r="AO92" i="9"/>
  <c r="R93" i="9"/>
  <c r="S93" i="9"/>
  <c r="T93" i="9"/>
  <c r="AA93" i="9"/>
  <c r="AB93" i="9"/>
  <c r="AC93" i="9"/>
  <c r="AD93" i="9"/>
  <c r="AE93" i="9"/>
  <c r="AF93" i="9"/>
  <c r="AM93" i="9"/>
  <c r="AN93" i="9"/>
  <c r="AO93" i="9"/>
  <c r="R94" i="9"/>
  <c r="S94" i="9"/>
  <c r="T94" i="9"/>
  <c r="AA94" i="9"/>
  <c r="AB94" i="9"/>
  <c r="AC94" i="9"/>
  <c r="AD94" i="9"/>
  <c r="AE94" i="9"/>
  <c r="AF94" i="9"/>
  <c r="AM94" i="9"/>
  <c r="AN94" i="9"/>
  <c r="AO94" i="9"/>
  <c r="R95" i="9"/>
  <c r="S95" i="9"/>
  <c r="T95" i="9"/>
  <c r="AA95" i="9"/>
  <c r="AB95" i="9"/>
  <c r="AC95" i="9"/>
  <c r="AD95" i="9"/>
  <c r="AE95" i="9"/>
  <c r="AF95" i="9"/>
  <c r="AM95" i="9"/>
  <c r="AN95" i="9"/>
  <c r="AO95" i="9"/>
  <c r="R96" i="9"/>
  <c r="S96" i="9"/>
  <c r="T96" i="9"/>
  <c r="AA96" i="9"/>
  <c r="AB96" i="9"/>
  <c r="AC96" i="9"/>
  <c r="AD96" i="9"/>
  <c r="AE96" i="9"/>
  <c r="AF96" i="9"/>
  <c r="AM96" i="9"/>
  <c r="AN96" i="9"/>
  <c r="AO96" i="9"/>
  <c r="R97" i="9"/>
  <c r="S97" i="9"/>
  <c r="T97" i="9"/>
  <c r="AA97" i="9"/>
  <c r="AB97" i="9"/>
  <c r="AC97" i="9"/>
  <c r="AD97" i="9"/>
  <c r="AE97" i="9"/>
  <c r="AF97" i="9"/>
  <c r="AM97" i="9"/>
  <c r="AN97" i="9"/>
  <c r="AO97" i="9"/>
  <c r="R98" i="9"/>
  <c r="S98" i="9"/>
  <c r="T98" i="9"/>
  <c r="AA98" i="9"/>
  <c r="AB98" i="9"/>
  <c r="AC98" i="9"/>
  <c r="AD98" i="9"/>
  <c r="AE98" i="9"/>
  <c r="AF98" i="9"/>
  <c r="AM98" i="9"/>
  <c r="AN98" i="9"/>
  <c r="AO98" i="9"/>
  <c r="R99" i="9"/>
  <c r="S99" i="9"/>
  <c r="T99" i="9"/>
  <c r="AA99" i="9"/>
  <c r="AB99" i="9"/>
  <c r="AC99" i="9"/>
  <c r="AD99" i="9"/>
  <c r="AE99" i="9"/>
  <c r="AF99" i="9"/>
  <c r="AM99" i="9"/>
  <c r="AN99" i="9"/>
  <c r="AO99" i="9"/>
  <c r="R100" i="9"/>
  <c r="S100" i="9"/>
  <c r="T100" i="9"/>
  <c r="AA100" i="9"/>
  <c r="AB100" i="9"/>
  <c r="AC100" i="9"/>
  <c r="AD100" i="9"/>
  <c r="AE100" i="9"/>
  <c r="AF100" i="9"/>
  <c r="AM100" i="9"/>
  <c r="AN100" i="9"/>
  <c r="AO100" i="9"/>
  <c r="R101" i="9"/>
  <c r="S101" i="9"/>
  <c r="T101" i="9"/>
  <c r="AA101" i="9"/>
  <c r="AB101" i="9"/>
  <c r="AC101" i="9"/>
  <c r="AD101" i="9"/>
  <c r="AE101" i="9"/>
  <c r="AF101" i="9"/>
  <c r="AM101" i="9"/>
  <c r="AN101" i="9"/>
  <c r="AO101" i="9"/>
  <c r="R102" i="9"/>
  <c r="S102" i="9"/>
  <c r="T102" i="9"/>
  <c r="AA102" i="9"/>
  <c r="AB102" i="9"/>
  <c r="AC102" i="9"/>
  <c r="AD102" i="9"/>
  <c r="AE102" i="9"/>
  <c r="AF102" i="9"/>
  <c r="AM102" i="9"/>
  <c r="AN102" i="9"/>
  <c r="AO102" i="9"/>
  <c r="R103" i="9"/>
  <c r="S103" i="9"/>
  <c r="T103" i="9"/>
  <c r="AA103" i="9"/>
  <c r="AB103" i="9"/>
  <c r="AC103" i="9"/>
  <c r="AD103" i="9"/>
  <c r="AE103" i="9"/>
  <c r="AF103" i="9"/>
  <c r="AM103" i="9"/>
  <c r="AN103" i="9"/>
  <c r="AO103" i="9"/>
  <c r="R104" i="9"/>
  <c r="S104" i="9"/>
  <c r="T104" i="9"/>
  <c r="AA104" i="9"/>
  <c r="AB104" i="9"/>
  <c r="AC104" i="9"/>
  <c r="AD104" i="9"/>
  <c r="AE104" i="9"/>
  <c r="AF104" i="9"/>
  <c r="AM104" i="9"/>
  <c r="AN104" i="9"/>
  <c r="AO104" i="9"/>
  <c r="R105" i="9"/>
  <c r="S105" i="9"/>
  <c r="T105" i="9"/>
  <c r="AA105" i="9"/>
  <c r="AB105" i="9"/>
  <c r="AC105" i="9"/>
  <c r="AD105" i="9"/>
  <c r="AE105" i="9"/>
  <c r="AF105" i="9"/>
  <c r="AM105" i="9"/>
  <c r="AN105" i="9"/>
  <c r="AO105" i="9"/>
  <c r="R106" i="9"/>
  <c r="S106" i="9"/>
  <c r="T106" i="9"/>
  <c r="AA106" i="9"/>
  <c r="AB106" i="9"/>
  <c r="AC106" i="9"/>
  <c r="AD106" i="9"/>
  <c r="AE106" i="9"/>
  <c r="AF106" i="9"/>
  <c r="AM106" i="9"/>
  <c r="AN106" i="9"/>
  <c r="AO106" i="9"/>
  <c r="R107" i="9"/>
  <c r="S107" i="9"/>
  <c r="T107" i="9"/>
  <c r="AA107" i="9"/>
  <c r="AB107" i="9"/>
  <c r="AC107" i="9"/>
  <c r="AD107" i="9"/>
  <c r="AE107" i="9"/>
  <c r="AF107" i="9"/>
  <c r="AM107" i="9"/>
  <c r="AN107" i="9"/>
  <c r="AO107" i="9"/>
  <c r="R108" i="9"/>
  <c r="S108" i="9"/>
  <c r="T108" i="9"/>
  <c r="AA108" i="9"/>
  <c r="AB108" i="9"/>
  <c r="AC108" i="9"/>
  <c r="AD108" i="9"/>
  <c r="AE108" i="9"/>
  <c r="AF108" i="9"/>
  <c r="AM108" i="9"/>
  <c r="AN108" i="9"/>
  <c r="AO108" i="9"/>
  <c r="R109" i="9"/>
  <c r="S109" i="9"/>
  <c r="T109" i="9"/>
  <c r="AA109" i="9"/>
  <c r="AB109" i="9"/>
  <c r="AC109" i="9"/>
  <c r="AD109" i="9"/>
  <c r="AE109" i="9"/>
  <c r="AF109" i="9"/>
  <c r="AM109" i="9"/>
  <c r="AN109" i="9"/>
  <c r="AO109" i="9"/>
  <c r="R110" i="9"/>
  <c r="S110" i="9"/>
  <c r="T110" i="9"/>
  <c r="AA110" i="9"/>
  <c r="AB110" i="9"/>
  <c r="AC110" i="9"/>
  <c r="AD110" i="9"/>
  <c r="AE110" i="9"/>
  <c r="AF110" i="9"/>
  <c r="AM110" i="9"/>
  <c r="AN110" i="9"/>
  <c r="AO110" i="9"/>
  <c r="R111" i="9"/>
  <c r="S111" i="9"/>
  <c r="T111" i="9"/>
  <c r="AA111" i="9"/>
  <c r="AB111" i="9"/>
  <c r="AC111" i="9"/>
  <c r="AD111" i="9"/>
  <c r="AE111" i="9"/>
  <c r="AF111" i="9"/>
  <c r="AM111" i="9"/>
  <c r="AN111" i="9"/>
  <c r="AO111" i="9"/>
  <c r="R112" i="9"/>
  <c r="S112" i="9"/>
  <c r="T112" i="9"/>
  <c r="AA112" i="9"/>
  <c r="AB112" i="9"/>
  <c r="AC112" i="9"/>
  <c r="AD112" i="9"/>
  <c r="AE112" i="9"/>
  <c r="AF112" i="9"/>
  <c r="AM112" i="9"/>
  <c r="AN112" i="9"/>
  <c r="AO112" i="9"/>
  <c r="R113" i="9"/>
  <c r="S113" i="9"/>
  <c r="T113" i="9"/>
  <c r="AA113" i="9"/>
  <c r="AB113" i="9"/>
  <c r="AC113" i="9"/>
  <c r="AD113" i="9"/>
  <c r="AE113" i="9"/>
  <c r="AF113" i="9"/>
  <c r="AM113" i="9"/>
  <c r="AN113" i="9"/>
  <c r="AO113" i="9"/>
  <c r="R114" i="9"/>
  <c r="S114" i="9"/>
  <c r="T114" i="9"/>
  <c r="AA114" i="9"/>
  <c r="AB114" i="9"/>
  <c r="AC114" i="9"/>
  <c r="AD114" i="9"/>
  <c r="AE114" i="9"/>
  <c r="AF114" i="9"/>
  <c r="AM114" i="9"/>
  <c r="AN114" i="9"/>
  <c r="AO114" i="9"/>
  <c r="R115" i="9"/>
  <c r="S115" i="9"/>
  <c r="T115" i="9"/>
  <c r="AA115" i="9"/>
  <c r="AB115" i="9"/>
  <c r="AC115" i="9"/>
  <c r="AD115" i="9"/>
  <c r="AE115" i="9"/>
  <c r="AF115" i="9"/>
  <c r="AM115" i="9"/>
  <c r="AN115" i="9"/>
  <c r="AO115" i="9"/>
  <c r="R116" i="9"/>
  <c r="S116" i="9"/>
  <c r="T116" i="9"/>
  <c r="AA116" i="9"/>
  <c r="AB116" i="9"/>
  <c r="AC116" i="9"/>
  <c r="AD116" i="9"/>
  <c r="AE116" i="9"/>
  <c r="AF116" i="9"/>
  <c r="AM116" i="9"/>
  <c r="AN116" i="9"/>
  <c r="AO116" i="9"/>
  <c r="R117" i="9"/>
  <c r="S117" i="9"/>
  <c r="T117" i="9"/>
  <c r="AA117" i="9"/>
  <c r="AB117" i="9"/>
  <c r="AC117" i="9"/>
  <c r="AD117" i="9"/>
  <c r="AE117" i="9"/>
  <c r="AF117" i="9"/>
  <c r="AM117" i="9"/>
  <c r="AN117" i="9"/>
  <c r="AO117" i="9"/>
  <c r="R118" i="9"/>
  <c r="S118" i="9"/>
  <c r="T118" i="9"/>
  <c r="AA118" i="9"/>
  <c r="AB118" i="9"/>
  <c r="AC118" i="9"/>
  <c r="AD118" i="9"/>
  <c r="AE118" i="9"/>
  <c r="AF118" i="9"/>
  <c r="AM118" i="9"/>
  <c r="AN118" i="9"/>
  <c r="AO118" i="9"/>
  <c r="R119" i="9"/>
  <c r="S119" i="9"/>
  <c r="T119" i="9"/>
  <c r="AA119" i="9"/>
  <c r="AB119" i="9"/>
  <c r="AC119" i="9"/>
  <c r="AD119" i="9"/>
  <c r="AE119" i="9"/>
  <c r="AF119" i="9"/>
  <c r="AM119" i="9"/>
  <c r="AN119" i="9"/>
  <c r="AO119" i="9"/>
  <c r="R120" i="9"/>
  <c r="S120" i="9"/>
  <c r="T120" i="9"/>
  <c r="AA120" i="9"/>
  <c r="AB120" i="9"/>
  <c r="AC120" i="9"/>
  <c r="AD120" i="9"/>
  <c r="AE120" i="9"/>
  <c r="AF120" i="9"/>
  <c r="AM120" i="9"/>
  <c r="AN120" i="9"/>
  <c r="AO120" i="9"/>
  <c r="R121" i="9"/>
  <c r="S121" i="9"/>
  <c r="T121" i="9"/>
  <c r="AA121" i="9"/>
  <c r="AB121" i="9"/>
  <c r="AC121" i="9"/>
  <c r="AD121" i="9"/>
  <c r="AE121" i="9"/>
  <c r="AF121" i="9"/>
  <c r="AM121" i="9"/>
  <c r="AN121" i="9"/>
  <c r="AO121" i="9"/>
  <c r="R122" i="9"/>
  <c r="S122" i="9"/>
  <c r="T122" i="9"/>
  <c r="AA122" i="9"/>
  <c r="AB122" i="9"/>
  <c r="AC122" i="9"/>
  <c r="AD122" i="9"/>
  <c r="AE122" i="9"/>
  <c r="AF122" i="9"/>
  <c r="AM122" i="9"/>
  <c r="AN122" i="9"/>
  <c r="AO122" i="9"/>
  <c r="R123" i="9"/>
  <c r="S123" i="9"/>
  <c r="T123" i="9"/>
  <c r="AA123" i="9"/>
  <c r="AB123" i="9"/>
  <c r="AC123" i="9"/>
  <c r="AD123" i="9"/>
  <c r="AE123" i="9"/>
  <c r="AF123" i="9"/>
  <c r="AM123" i="9"/>
  <c r="AN123" i="9"/>
  <c r="AO123" i="9"/>
  <c r="R124" i="9"/>
  <c r="S124" i="9"/>
  <c r="T124" i="9"/>
  <c r="AA124" i="9"/>
  <c r="AB124" i="9"/>
  <c r="AC124" i="9"/>
  <c r="AD124" i="9"/>
  <c r="AE124" i="9"/>
  <c r="AF124" i="9"/>
  <c r="AM124" i="9"/>
  <c r="AN124" i="9"/>
  <c r="AO124" i="9"/>
  <c r="R125" i="9"/>
  <c r="S125" i="9"/>
  <c r="T125" i="9"/>
  <c r="AA125" i="9"/>
  <c r="AB125" i="9"/>
  <c r="AC125" i="9"/>
  <c r="AD125" i="9"/>
  <c r="AE125" i="9"/>
  <c r="AF125" i="9"/>
  <c r="AM125" i="9"/>
  <c r="AN125" i="9"/>
  <c r="AO125" i="9"/>
  <c r="R126" i="9"/>
  <c r="S126" i="9"/>
  <c r="T126" i="9"/>
  <c r="AA126" i="9"/>
  <c r="AB126" i="9"/>
  <c r="AC126" i="9"/>
  <c r="AD126" i="9"/>
  <c r="AE126" i="9"/>
  <c r="AF126" i="9"/>
  <c r="AM126" i="9"/>
  <c r="AN126" i="9"/>
  <c r="AO126" i="9"/>
  <c r="R127" i="9"/>
  <c r="S127" i="9"/>
  <c r="T127" i="9"/>
  <c r="AA127" i="9"/>
  <c r="AB127" i="9"/>
  <c r="AC127" i="9"/>
  <c r="AD127" i="9"/>
  <c r="AE127" i="9"/>
  <c r="AF127" i="9"/>
  <c r="AM127" i="9"/>
  <c r="AN127" i="9"/>
  <c r="AO127" i="9"/>
  <c r="R128" i="9"/>
  <c r="S128" i="9"/>
  <c r="T128" i="9"/>
  <c r="AA128" i="9"/>
  <c r="AB128" i="9"/>
  <c r="AC128" i="9"/>
  <c r="AD128" i="9"/>
  <c r="AE128" i="9"/>
  <c r="AF128" i="9"/>
  <c r="AM128" i="9"/>
  <c r="AN128" i="9"/>
  <c r="AO128" i="9"/>
  <c r="R129" i="9"/>
  <c r="S129" i="9"/>
  <c r="T129" i="9"/>
  <c r="AA129" i="9"/>
  <c r="AB129" i="9"/>
  <c r="AC129" i="9"/>
  <c r="AD129" i="9"/>
  <c r="AE129" i="9"/>
  <c r="AF129" i="9"/>
  <c r="AM129" i="9"/>
  <c r="AN129" i="9"/>
  <c r="AO129" i="9"/>
  <c r="R130" i="9"/>
  <c r="S130" i="9"/>
  <c r="T130" i="9"/>
  <c r="AA130" i="9"/>
  <c r="AB130" i="9"/>
  <c r="AC130" i="9"/>
  <c r="AD130" i="9"/>
  <c r="AE130" i="9"/>
  <c r="AF130" i="9"/>
  <c r="AM130" i="9"/>
  <c r="AN130" i="9"/>
  <c r="AO130" i="9"/>
  <c r="R131" i="9"/>
  <c r="S131" i="9"/>
  <c r="T131" i="9"/>
  <c r="AA131" i="9"/>
  <c r="AB131" i="9"/>
  <c r="AC131" i="9"/>
  <c r="AD131" i="9"/>
  <c r="AE131" i="9"/>
  <c r="AF131" i="9"/>
  <c r="AM131" i="9"/>
  <c r="AN131" i="9"/>
  <c r="AO131" i="9"/>
  <c r="R132" i="9"/>
  <c r="S132" i="9"/>
  <c r="T132" i="9"/>
  <c r="AA132" i="9"/>
  <c r="AB132" i="9"/>
  <c r="AC132" i="9"/>
  <c r="AD132" i="9"/>
  <c r="AE132" i="9"/>
  <c r="AF132" i="9"/>
  <c r="AM132" i="9"/>
  <c r="AN132" i="9"/>
  <c r="AO132" i="9"/>
  <c r="R133" i="9"/>
  <c r="S133" i="9"/>
  <c r="T133" i="9"/>
  <c r="AA133" i="9"/>
  <c r="AB133" i="9"/>
  <c r="AC133" i="9"/>
  <c r="AD133" i="9"/>
  <c r="AE133" i="9"/>
  <c r="AF133" i="9"/>
  <c r="AM133" i="9"/>
  <c r="AN133" i="9"/>
  <c r="AO133" i="9"/>
  <c r="R134" i="9"/>
  <c r="S134" i="9"/>
  <c r="T134" i="9"/>
  <c r="AA134" i="9"/>
  <c r="AB134" i="9"/>
  <c r="AC134" i="9"/>
  <c r="AD134" i="9"/>
  <c r="AE134" i="9"/>
  <c r="AF134" i="9"/>
  <c r="AM134" i="9"/>
  <c r="AN134" i="9"/>
  <c r="AO134" i="9"/>
  <c r="R135" i="9"/>
  <c r="S135" i="9"/>
  <c r="T135" i="9"/>
  <c r="AA135" i="9"/>
  <c r="AB135" i="9"/>
  <c r="AC135" i="9"/>
  <c r="AD135" i="9"/>
  <c r="AE135" i="9"/>
  <c r="AF135" i="9"/>
  <c r="AM135" i="9"/>
  <c r="AN135" i="9"/>
  <c r="AO135" i="9"/>
  <c r="R136" i="9"/>
  <c r="S136" i="9"/>
  <c r="T136" i="9"/>
  <c r="AA136" i="9"/>
  <c r="AB136" i="9"/>
  <c r="AC136" i="9"/>
  <c r="AD136" i="9"/>
  <c r="AE136" i="9"/>
  <c r="AF136" i="9"/>
  <c r="AM136" i="9"/>
  <c r="AN136" i="9"/>
  <c r="AO136" i="9"/>
  <c r="R137" i="9"/>
  <c r="S137" i="9"/>
  <c r="T137" i="9"/>
  <c r="AA137" i="9"/>
  <c r="AB137" i="9"/>
  <c r="AC137" i="9"/>
  <c r="AD137" i="9"/>
  <c r="AE137" i="9"/>
  <c r="AF137" i="9"/>
  <c r="AM137" i="9"/>
  <c r="AN137" i="9"/>
  <c r="AO137" i="9"/>
  <c r="R138" i="9"/>
  <c r="S138" i="9"/>
  <c r="T138" i="9"/>
  <c r="AA138" i="9"/>
  <c r="AB138" i="9"/>
  <c r="AC138" i="9"/>
  <c r="AD138" i="9"/>
  <c r="AE138" i="9"/>
  <c r="AF138" i="9"/>
  <c r="AM138" i="9"/>
  <c r="AN138" i="9"/>
  <c r="AO138" i="9"/>
  <c r="R139" i="9"/>
  <c r="S139" i="9"/>
  <c r="T139" i="9"/>
  <c r="AA139" i="9"/>
  <c r="AB139" i="9"/>
  <c r="AC139" i="9"/>
  <c r="AD139" i="9"/>
  <c r="AE139" i="9"/>
  <c r="AF139" i="9"/>
  <c r="AM139" i="9"/>
  <c r="AN139" i="9"/>
  <c r="AO139" i="9"/>
  <c r="R140" i="9"/>
  <c r="S140" i="9"/>
  <c r="T140" i="9"/>
  <c r="AA140" i="9"/>
  <c r="AB140" i="9"/>
  <c r="AC140" i="9"/>
  <c r="AD140" i="9"/>
  <c r="AE140" i="9"/>
  <c r="AF140" i="9"/>
  <c r="AM140" i="9"/>
  <c r="AN140" i="9"/>
  <c r="AO140" i="9"/>
  <c r="R141" i="9"/>
  <c r="S141" i="9"/>
  <c r="T141" i="9"/>
  <c r="AA141" i="9"/>
  <c r="AB141" i="9"/>
  <c r="AC141" i="9"/>
  <c r="AD141" i="9"/>
  <c r="AE141" i="9"/>
  <c r="AF141" i="9"/>
  <c r="AM141" i="9"/>
  <c r="AN141" i="9"/>
  <c r="AO141" i="9"/>
  <c r="R142" i="9"/>
  <c r="S142" i="9"/>
  <c r="T142" i="9"/>
  <c r="AA142" i="9"/>
  <c r="AB142" i="9"/>
  <c r="AC142" i="9"/>
  <c r="AD142" i="9"/>
  <c r="AE142" i="9"/>
  <c r="AF142" i="9"/>
  <c r="AM142" i="9"/>
  <c r="AN142" i="9"/>
  <c r="AO142" i="9"/>
  <c r="R143" i="9"/>
  <c r="S143" i="9"/>
  <c r="T143" i="9"/>
  <c r="AA143" i="9"/>
  <c r="AB143" i="9"/>
  <c r="AC143" i="9"/>
  <c r="AD143" i="9"/>
  <c r="AE143" i="9"/>
  <c r="AF143" i="9"/>
  <c r="AM143" i="9"/>
  <c r="AN143" i="9"/>
  <c r="AO143" i="9"/>
  <c r="R144" i="9"/>
  <c r="S144" i="9"/>
  <c r="T144" i="9"/>
  <c r="AA144" i="9"/>
  <c r="AB144" i="9"/>
  <c r="AC144" i="9"/>
  <c r="AD144" i="9"/>
  <c r="AE144" i="9"/>
  <c r="AF144" i="9"/>
  <c r="AM144" i="9"/>
  <c r="AN144" i="9"/>
  <c r="AO144" i="9"/>
  <c r="R145" i="9"/>
  <c r="S145" i="9"/>
  <c r="T145" i="9"/>
  <c r="AA145" i="9"/>
  <c r="AB145" i="9"/>
  <c r="AC145" i="9"/>
  <c r="AD145" i="9"/>
  <c r="AE145" i="9"/>
  <c r="AF145" i="9"/>
  <c r="AM145" i="9"/>
  <c r="AN145" i="9"/>
  <c r="AO145" i="9"/>
  <c r="R146" i="9"/>
  <c r="S146" i="9"/>
  <c r="T146" i="9"/>
  <c r="AA146" i="9"/>
  <c r="AB146" i="9"/>
  <c r="AC146" i="9"/>
  <c r="AD146" i="9"/>
  <c r="AE146" i="9"/>
  <c r="AF146" i="9"/>
  <c r="AM146" i="9"/>
  <c r="AN146" i="9"/>
  <c r="AO146" i="9"/>
  <c r="R147" i="9"/>
  <c r="S147" i="9"/>
  <c r="T147" i="9"/>
  <c r="AA147" i="9"/>
  <c r="AB147" i="9"/>
  <c r="AC147" i="9"/>
  <c r="AD147" i="9"/>
  <c r="AE147" i="9"/>
  <c r="AF147" i="9"/>
  <c r="AM147" i="9"/>
  <c r="AN147" i="9"/>
  <c r="AO147" i="9"/>
  <c r="R148" i="9"/>
  <c r="S148" i="9"/>
  <c r="T148" i="9"/>
  <c r="AA148" i="9"/>
  <c r="AB148" i="9"/>
  <c r="AC148" i="9"/>
  <c r="AD148" i="9"/>
  <c r="AE148" i="9"/>
  <c r="AF148" i="9"/>
  <c r="AM148" i="9"/>
  <c r="AN148" i="9"/>
  <c r="AO148" i="9"/>
  <c r="R149" i="9"/>
  <c r="S149" i="9"/>
  <c r="T149" i="9"/>
  <c r="AA149" i="9"/>
  <c r="AB149" i="9"/>
  <c r="AC149" i="9"/>
  <c r="AD149" i="9"/>
  <c r="AE149" i="9"/>
  <c r="AF149" i="9"/>
  <c r="AM149" i="9"/>
  <c r="AN149" i="9"/>
  <c r="AO149" i="9"/>
  <c r="R150" i="9"/>
  <c r="S150" i="9"/>
  <c r="T150" i="9"/>
  <c r="AA150" i="9"/>
  <c r="AB150" i="9"/>
  <c r="AC150" i="9"/>
  <c r="AD150" i="9"/>
  <c r="AE150" i="9"/>
  <c r="AF150" i="9"/>
  <c r="AM150" i="9"/>
  <c r="AN150" i="9"/>
  <c r="AO150" i="9"/>
  <c r="R151" i="9"/>
  <c r="S151" i="9"/>
  <c r="T151" i="9"/>
  <c r="AA151" i="9"/>
  <c r="AB151" i="9"/>
  <c r="AC151" i="9"/>
  <c r="AD151" i="9"/>
  <c r="AE151" i="9"/>
  <c r="AF151" i="9"/>
  <c r="AM151" i="9"/>
  <c r="AN151" i="9"/>
  <c r="AO151" i="9"/>
  <c r="AM19" i="9"/>
  <c r="AF19" i="9"/>
  <c r="AE19" i="9"/>
  <c r="AD19" i="9"/>
  <c r="AC19" i="9"/>
  <c r="AB19" i="9"/>
  <c r="AA19" i="9"/>
  <c r="T19" i="9"/>
  <c r="S19" i="9"/>
  <c r="R19" i="9"/>
  <c r="B3" i="11"/>
  <c r="B2" i="11"/>
  <c r="B4" i="9"/>
  <c r="A1" i="9"/>
  <c r="A106" i="11"/>
  <c r="C106" i="11"/>
  <c r="D106" i="11"/>
  <c r="E106" i="11"/>
  <c r="A107" i="11"/>
  <c r="C107" i="11"/>
  <c r="D107" i="11"/>
  <c r="E107" i="11"/>
  <c r="A108" i="11"/>
  <c r="C108" i="11"/>
  <c r="D108" i="11"/>
  <c r="E108" i="11"/>
  <c r="A109" i="11"/>
  <c r="C109" i="11"/>
  <c r="D109" i="11"/>
  <c r="E109" i="11"/>
  <c r="A110" i="11"/>
  <c r="C110" i="11"/>
  <c r="D110" i="11"/>
  <c r="E110" i="11"/>
  <c r="A111" i="11"/>
  <c r="C111" i="11"/>
  <c r="D111" i="11"/>
  <c r="E111" i="11"/>
  <c r="A112" i="11"/>
  <c r="C112" i="11"/>
  <c r="D112" i="11"/>
  <c r="E112" i="11"/>
  <c r="A113" i="11"/>
  <c r="C113" i="11"/>
  <c r="D113" i="11"/>
  <c r="E113" i="11"/>
  <c r="A114" i="11"/>
  <c r="C114" i="11"/>
  <c r="D114" i="11"/>
  <c r="E114" i="11"/>
  <c r="A115" i="11"/>
  <c r="C115" i="11"/>
  <c r="D115" i="11"/>
  <c r="E115" i="11"/>
  <c r="A116" i="11"/>
  <c r="C116" i="11"/>
  <c r="D116" i="11"/>
  <c r="E116" i="11"/>
  <c r="A117" i="11"/>
  <c r="C117" i="11"/>
  <c r="D117" i="11"/>
  <c r="E117" i="11"/>
  <c r="A118" i="11"/>
  <c r="C118" i="11"/>
  <c r="D118" i="11"/>
  <c r="E118" i="11"/>
  <c r="A119" i="11"/>
  <c r="C119" i="11"/>
  <c r="D119" i="11"/>
  <c r="E119" i="11"/>
  <c r="A120" i="11"/>
  <c r="C120" i="11"/>
  <c r="D120" i="11"/>
  <c r="E120" i="11"/>
  <c r="A121" i="11"/>
  <c r="C121" i="11"/>
  <c r="D121" i="11"/>
  <c r="E121" i="11"/>
  <c r="A122" i="11"/>
  <c r="C122" i="11"/>
  <c r="D122" i="11"/>
  <c r="E122" i="11"/>
  <c r="A123" i="11"/>
  <c r="C123" i="11"/>
  <c r="D123" i="11"/>
  <c r="E123" i="11"/>
  <c r="A124" i="11"/>
  <c r="C124" i="11"/>
  <c r="D124" i="11"/>
  <c r="E124" i="11"/>
  <c r="A125" i="11"/>
  <c r="C125" i="11"/>
  <c r="D125" i="11"/>
  <c r="E125" i="11"/>
  <c r="A126" i="11"/>
  <c r="C126" i="11"/>
  <c r="D126" i="11"/>
  <c r="E126" i="11"/>
  <c r="A127" i="11"/>
  <c r="C127" i="11"/>
  <c r="D127" i="11"/>
  <c r="E127" i="11"/>
  <c r="A128" i="11"/>
  <c r="C128" i="11"/>
  <c r="D128" i="11"/>
  <c r="E128" i="11"/>
  <c r="A129" i="11"/>
  <c r="C129" i="11"/>
  <c r="D129" i="11"/>
  <c r="E129" i="11"/>
  <c r="A130" i="11"/>
  <c r="C130" i="11"/>
  <c r="D130" i="11"/>
  <c r="E130" i="11"/>
  <c r="A131" i="11"/>
  <c r="C131" i="11"/>
  <c r="D131" i="11"/>
  <c r="E131" i="11"/>
  <c r="A132" i="11"/>
  <c r="C132" i="11"/>
  <c r="D132" i="11"/>
  <c r="E132" i="11"/>
  <c r="A133" i="11"/>
  <c r="C133" i="11"/>
  <c r="D133" i="11"/>
  <c r="E133" i="11"/>
  <c r="A134" i="11"/>
  <c r="C134" i="11"/>
  <c r="D134" i="11"/>
  <c r="E134" i="11"/>
  <c r="A135" i="11"/>
  <c r="C135" i="11"/>
  <c r="D135" i="11"/>
  <c r="E135" i="11"/>
  <c r="A136" i="11"/>
  <c r="C136" i="11"/>
  <c r="D136" i="11"/>
  <c r="E136" i="11"/>
  <c r="A137" i="11"/>
  <c r="C137" i="11"/>
  <c r="D137" i="11"/>
  <c r="E137" i="11"/>
  <c r="A138" i="11"/>
  <c r="C138" i="11"/>
  <c r="D138" i="11"/>
  <c r="E138" i="11"/>
  <c r="A139" i="11"/>
  <c r="C139" i="11"/>
  <c r="D139" i="11"/>
  <c r="E139" i="11"/>
  <c r="A140" i="11"/>
  <c r="C140" i="11"/>
  <c r="D140" i="11"/>
  <c r="E140" i="11"/>
  <c r="A141" i="11"/>
  <c r="C141" i="11"/>
  <c r="D141" i="11"/>
  <c r="E141" i="11"/>
  <c r="A142" i="11"/>
  <c r="C142" i="11"/>
  <c r="D142" i="11"/>
  <c r="E142" i="11"/>
  <c r="A143" i="11"/>
  <c r="C143" i="11"/>
  <c r="D143" i="11"/>
  <c r="E143" i="11"/>
  <c r="A144" i="11"/>
  <c r="C144" i="11"/>
  <c r="D144" i="11"/>
  <c r="E144" i="11"/>
  <c r="A145" i="11"/>
  <c r="C145" i="11"/>
  <c r="D145" i="11"/>
  <c r="E145" i="11"/>
  <c r="A14" i="11"/>
  <c r="C14" i="11"/>
  <c r="D14" i="11"/>
  <c r="E14" i="11"/>
  <c r="A15" i="11"/>
  <c r="C15" i="11"/>
  <c r="D15" i="11"/>
  <c r="E15" i="11"/>
  <c r="A16" i="11"/>
  <c r="C16" i="11"/>
  <c r="D16" i="11"/>
  <c r="A17" i="11"/>
  <c r="D17" i="11"/>
  <c r="E17" i="11"/>
  <c r="A18" i="11"/>
  <c r="E18" i="11"/>
  <c r="A19" i="11"/>
  <c r="C19" i="11"/>
  <c r="D19" i="11"/>
  <c r="E19" i="11"/>
  <c r="A20" i="11"/>
  <c r="C20" i="11"/>
  <c r="D20" i="11"/>
  <c r="E20" i="11"/>
  <c r="A21" i="11"/>
  <c r="C21" i="11"/>
  <c r="D21" i="11"/>
  <c r="E21" i="11"/>
  <c r="A22" i="11"/>
  <c r="D22" i="11"/>
  <c r="E22" i="11"/>
  <c r="A23" i="11"/>
  <c r="C23" i="11"/>
  <c r="D23" i="11"/>
  <c r="E23" i="11"/>
  <c r="A24" i="11"/>
  <c r="C24" i="11"/>
  <c r="D24" i="11"/>
  <c r="E24" i="11"/>
  <c r="A25" i="11"/>
  <c r="C25" i="11"/>
  <c r="D25" i="11"/>
  <c r="E25" i="11"/>
  <c r="A26" i="11"/>
  <c r="C26" i="11"/>
  <c r="D26" i="11"/>
  <c r="E26" i="11"/>
  <c r="A27" i="11"/>
  <c r="C27" i="11"/>
  <c r="D27" i="11"/>
  <c r="E27" i="11"/>
  <c r="A28" i="11"/>
  <c r="C28" i="11"/>
  <c r="D28" i="11"/>
  <c r="E28" i="11"/>
  <c r="A29" i="11"/>
  <c r="C29" i="11"/>
  <c r="D29" i="11"/>
  <c r="E29" i="11"/>
  <c r="A30" i="11"/>
  <c r="C30" i="11"/>
  <c r="D30" i="11"/>
  <c r="E30" i="11"/>
  <c r="A31" i="11"/>
  <c r="C31" i="11"/>
  <c r="D31" i="11"/>
  <c r="E31" i="11"/>
  <c r="A32" i="11"/>
  <c r="C32" i="11"/>
  <c r="D32" i="11"/>
  <c r="E32" i="11"/>
  <c r="A33" i="11"/>
  <c r="C33" i="11"/>
  <c r="D33" i="11"/>
  <c r="E33" i="11"/>
  <c r="A34" i="11"/>
  <c r="C34" i="11"/>
  <c r="D34" i="11"/>
  <c r="E34" i="11"/>
  <c r="A35" i="11"/>
  <c r="C35" i="11"/>
  <c r="D35" i="11"/>
  <c r="E35" i="11"/>
  <c r="A36" i="11"/>
  <c r="C36" i="11"/>
  <c r="D36" i="11"/>
  <c r="E36" i="11"/>
  <c r="A37" i="11"/>
  <c r="C37" i="11"/>
  <c r="D37" i="11"/>
  <c r="E37" i="11"/>
  <c r="A38" i="11"/>
  <c r="C38" i="11"/>
  <c r="D38" i="11"/>
  <c r="E38" i="11"/>
  <c r="A39" i="11"/>
  <c r="C39" i="11"/>
  <c r="D39" i="11"/>
  <c r="E39" i="11"/>
  <c r="A40" i="11"/>
  <c r="C40" i="11"/>
  <c r="D40" i="11"/>
  <c r="E40" i="11"/>
  <c r="A41" i="11"/>
  <c r="C41" i="11"/>
  <c r="D41" i="11"/>
  <c r="E41" i="11"/>
  <c r="A42" i="11"/>
  <c r="C42" i="11"/>
  <c r="D42" i="11"/>
  <c r="E42" i="11"/>
  <c r="A43" i="11"/>
  <c r="C43" i="11"/>
  <c r="D43" i="11"/>
  <c r="E43" i="11"/>
  <c r="A44" i="11"/>
  <c r="C44" i="11"/>
  <c r="D44" i="11"/>
  <c r="E44" i="11"/>
  <c r="A45" i="11"/>
  <c r="C45" i="11"/>
  <c r="D45" i="11"/>
  <c r="E45" i="11"/>
  <c r="A46" i="11"/>
  <c r="C46" i="11"/>
  <c r="D46" i="11"/>
  <c r="E46" i="11"/>
  <c r="A47" i="11"/>
  <c r="C47" i="11"/>
  <c r="D47" i="11"/>
  <c r="E47" i="11"/>
  <c r="A48" i="11"/>
  <c r="C48" i="11"/>
  <c r="D48" i="11"/>
  <c r="E48" i="11"/>
  <c r="A49" i="11"/>
  <c r="C49" i="11"/>
  <c r="D49" i="11"/>
  <c r="E49" i="11"/>
  <c r="A50" i="11"/>
  <c r="C50" i="11"/>
  <c r="D50" i="11"/>
  <c r="E50" i="11"/>
  <c r="A51" i="11"/>
  <c r="C51" i="11"/>
  <c r="D51" i="11"/>
  <c r="E51" i="11"/>
  <c r="A52" i="11"/>
  <c r="C52" i="11"/>
  <c r="D52" i="11"/>
  <c r="E52" i="11"/>
  <c r="A53" i="11"/>
  <c r="C53" i="11"/>
  <c r="D53" i="11"/>
  <c r="E53" i="11"/>
  <c r="A54" i="11"/>
  <c r="C54" i="11"/>
  <c r="D54" i="11"/>
  <c r="E54" i="11"/>
  <c r="A55" i="11"/>
  <c r="C55" i="11"/>
  <c r="D55" i="11"/>
  <c r="E55" i="11"/>
  <c r="A56" i="11"/>
  <c r="C56" i="11"/>
  <c r="D56" i="11"/>
  <c r="E56" i="11"/>
  <c r="A57" i="11"/>
  <c r="C57" i="11"/>
  <c r="D57" i="11"/>
  <c r="E57" i="11"/>
  <c r="A58" i="11"/>
  <c r="C58" i="11"/>
  <c r="D58" i="11"/>
  <c r="E58" i="11"/>
  <c r="A59" i="11"/>
  <c r="C59" i="11"/>
  <c r="D59" i="11"/>
  <c r="E59" i="11"/>
  <c r="A60" i="11"/>
  <c r="C60" i="11"/>
  <c r="D60" i="11"/>
  <c r="E60" i="11"/>
  <c r="A61" i="11"/>
  <c r="C61" i="11"/>
  <c r="D61" i="11"/>
  <c r="E61" i="11"/>
  <c r="A62" i="11"/>
  <c r="C62" i="11"/>
  <c r="D62" i="11"/>
  <c r="E62" i="11"/>
  <c r="A63" i="11"/>
  <c r="C63" i="11"/>
  <c r="D63" i="11"/>
  <c r="E63" i="11"/>
  <c r="A64" i="11"/>
  <c r="C64" i="11"/>
  <c r="D64" i="11"/>
  <c r="E64" i="11"/>
  <c r="A65" i="11"/>
  <c r="C65" i="11"/>
  <c r="D65" i="11"/>
  <c r="E65" i="11"/>
  <c r="A66" i="11"/>
  <c r="C66" i="11"/>
  <c r="D66" i="11"/>
  <c r="E66" i="11"/>
  <c r="A67" i="11"/>
  <c r="C67" i="11"/>
  <c r="D67" i="11"/>
  <c r="E67" i="11"/>
  <c r="A68" i="11"/>
  <c r="C68" i="11"/>
  <c r="D68" i="11"/>
  <c r="E68" i="11"/>
  <c r="A69" i="11"/>
  <c r="C69" i="11"/>
  <c r="D69" i="11"/>
  <c r="E69" i="11"/>
  <c r="A70" i="11"/>
  <c r="C70" i="11"/>
  <c r="D70" i="11"/>
  <c r="E70" i="11"/>
  <c r="A71" i="11"/>
  <c r="C71" i="11"/>
  <c r="D71" i="11"/>
  <c r="E71" i="11"/>
  <c r="A72" i="11"/>
  <c r="C72" i="11"/>
  <c r="D72" i="11"/>
  <c r="E72" i="11"/>
  <c r="A73" i="11"/>
  <c r="C73" i="11"/>
  <c r="D73" i="11"/>
  <c r="E73" i="11"/>
  <c r="A74" i="11"/>
  <c r="C74" i="11"/>
  <c r="D74" i="11"/>
  <c r="E74" i="11"/>
  <c r="A75" i="11"/>
  <c r="C75" i="11"/>
  <c r="D75" i="11"/>
  <c r="E75" i="11"/>
  <c r="A76" i="11"/>
  <c r="C76" i="11"/>
  <c r="D76" i="11"/>
  <c r="E76" i="11"/>
  <c r="A77" i="11"/>
  <c r="C77" i="11"/>
  <c r="D77" i="11"/>
  <c r="E77" i="11"/>
  <c r="A78" i="11"/>
  <c r="C78" i="11"/>
  <c r="D78" i="11"/>
  <c r="E78" i="11"/>
  <c r="A79" i="11"/>
  <c r="C79" i="11"/>
  <c r="D79" i="11"/>
  <c r="E79" i="11"/>
  <c r="A80" i="11"/>
  <c r="C80" i="11"/>
  <c r="D80" i="11"/>
  <c r="E80" i="11"/>
  <c r="A81" i="11"/>
  <c r="C81" i="11"/>
  <c r="D81" i="11"/>
  <c r="E81" i="11"/>
  <c r="A82" i="11"/>
  <c r="C82" i="11"/>
  <c r="D82" i="11"/>
  <c r="E82" i="11"/>
  <c r="A83" i="11"/>
  <c r="C83" i="11"/>
  <c r="D83" i="11"/>
  <c r="E83" i="11"/>
  <c r="A84" i="11"/>
  <c r="C84" i="11"/>
  <c r="D84" i="11"/>
  <c r="E84" i="11"/>
  <c r="A85" i="11"/>
  <c r="C85" i="11"/>
  <c r="D85" i="11"/>
  <c r="E85" i="11"/>
  <c r="A86" i="11"/>
  <c r="C86" i="11"/>
  <c r="D86" i="11"/>
  <c r="E86" i="11"/>
  <c r="A87" i="11"/>
  <c r="C87" i="11"/>
  <c r="D87" i="11"/>
  <c r="E87" i="11"/>
  <c r="A88" i="11"/>
  <c r="C88" i="11"/>
  <c r="D88" i="11"/>
  <c r="E88" i="11"/>
  <c r="A89" i="11"/>
  <c r="C89" i="11"/>
  <c r="D89" i="11"/>
  <c r="E89" i="11"/>
  <c r="A90" i="11"/>
  <c r="C90" i="11"/>
  <c r="D90" i="11"/>
  <c r="E90" i="11"/>
  <c r="A91" i="11"/>
  <c r="C91" i="11"/>
  <c r="D91" i="11"/>
  <c r="E91" i="11"/>
  <c r="A92" i="11"/>
  <c r="C92" i="11"/>
  <c r="D92" i="11"/>
  <c r="E92" i="11"/>
  <c r="A93" i="11"/>
  <c r="C93" i="11"/>
  <c r="D93" i="11"/>
  <c r="E93" i="11"/>
  <c r="A94" i="11"/>
  <c r="C94" i="11"/>
  <c r="D94" i="11"/>
  <c r="E94" i="11"/>
  <c r="A95" i="11"/>
  <c r="C95" i="11"/>
  <c r="D95" i="11"/>
  <c r="E95" i="11"/>
  <c r="A96" i="11"/>
  <c r="C96" i="11"/>
  <c r="D96" i="11"/>
  <c r="E96" i="11"/>
  <c r="A97" i="11"/>
  <c r="C97" i="11"/>
  <c r="D97" i="11"/>
  <c r="E97" i="11"/>
  <c r="A98" i="11"/>
  <c r="C98" i="11"/>
  <c r="D98" i="11"/>
  <c r="E98" i="11"/>
  <c r="A99" i="11"/>
  <c r="C99" i="11"/>
  <c r="D99" i="11"/>
  <c r="E99" i="11"/>
  <c r="A100" i="11"/>
  <c r="C100" i="11"/>
  <c r="D100" i="11"/>
  <c r="E100" i="11"/>
  <c r="A101" i="11"/>
  <c r="C101" i="11"/>
  <c r="D101" i="11"/>
  <c r="E101" i="11"/>
  <c r="A102" i="11"/>
  <c r="C102" i="11"/>
  <c r="D102" i="11"/>
  <c r="E102" i="11"/>
  <c r="A103" i="11"/>
  <c r="C103" i="11"/>
  <c r="D103" i="11"/>
  <c r="E103" i="11"/>
  <c r="A104" i="11"/>
  <c r="C104" i="11"/>
  <c r="D104" i="11"/>
  <c r="E104" i="11"/>
  <c r="A105" i="11"/>
  <c r="C105" i="11"/>
  <c r="D105" i="11"/>
  <c r="E105" i="11"/>
  <c r="C13" i="11"/>
  <c r="D13" i="11"/>
  <c r="E13" i="11"/>
  <c r="A13" i="11"/>
  <c r="A29" i="2" l="1"/>
  <c r="A30" i="2"/>
  <c r="D30" i="2"/>
  <c r="D31" i="2" s="1"/>
  <c r="D32" i="2" s="1"/>
  <c r="C30" i="2"/>
  <c r="C31" i="2" s="1"/>
  <c r="B30" i="2"/>
  <c r="B32" i="2" s="1"/>
  <c r="B31" i="2" l="1"/>
  <c r="C32" i="2"/>
  <c r="D45" i="2"/>
  <c r="D44" i="2"/>
  <c r="D43" i="2"/>
  <c r="D42" i="2"/>
  <c r="C45" i="2"/>
  <c r="C44" i="2"/>
  <c r="C43" i="2"/>
  <c r="C42" i="2"/>
  <c r="B43" i="2"/>
  <c r="B42" i="2"/>
  <c r="C14" i="2" l="1"/>
  <c r="C17" i="2" s="1"/>
  <c r="C18" i="2" s="1"/>
  <c r="C19" i="2" s="1"/>
  <c r="C22" i="2" s="1"/>
  <c r="D14" i="2"/>
  <c r="D17" i="2" s="1"/>
  <c r="B14" i="2"/>
  <c r="A32" i="2"/>
  <c r="A31" i="2"/>
  <c r="A28" i="2"/>
  <c r="D18" i="2" l="1"/>
  <c r="D19" i="2" s="1"/>
  <c r="D22" i="2" s="1"/>
  <c r="B17" i="2"/>
  <c r="B18" i="2" s="1"/>
  <c r="B19" i="2" s="1"/>
  <c r="B22" i="2" s="1"/>
  <c r="A73" i="2"/>
  <c r="A71" i="2"/>
  <c r="A64" i="2"/>
  <c r="A57" i="2"/>
  <c r="A50" i="2"/>
  <c r="A42" i="2"/>
  <c r="A72" i="2"/>
  <c r="A67" i="2"/>
  <c r="A60" i="2"/>
  <c r="A53" i="2"/>
  <c r="A45" i="2"/>
  <c r="A66" i="2"/>
  <c r="A59" i="2"/>
  <c r="A52" i="2"/>
  <c r="A44" i="2"/>
  <c r="A74" i="2"/>
  <c r="A65" i="2"/>
  <c r="A58" i="2"/>
  <c r="A51" i="2"/>
  <c r="A43" i="2"/>
  <c r="D51" i="2" l="1"/>
  <c r="D58" i="2" s="1"/>
  <c r="D65" i="2" s="1"/>
  <c r="D72" i="2" s="1"/>
  <c r="D52" i="2"/>
  <c r="D59" i="2" s="1"/>
  <c r="D66" i="2" s="1"/>
  <c r="D73" i="2" s="1"/>
  <c r="D53" i="2"/>
  <c r="D60" i="2" s="1"/>
  <c r="D67" i="2" s="1"/>
  <c r="D74" i="2" s="1"/>
  <c r="D50" i="2"/>
  <c r="D57" i="2" s="1"/>
  <c r="D64" i="2" s="1"/>
  <c r="D71" i="2" s="1"/>
  <c r="C51" i="2"/>
  <c r="C58" i="2" s="1"/>
  <c r="C65" i="2" s="1"/>
  <c r="C72" i="2" s="1"/>
  <c r="C53" i="2"/>
  <c r="C60" i="2" s="1"/>
  <c r="C67" i="2" s="1"/>
  <c r="C74" i="2" s="1"/>
  <c r="C50" i="2"/>
  <c r="C57" i="2" s="1"/>
  <c r="C64" i="2" s="1"/>
  <c r="C71" i="2" s="1"/>
  <c r="C52" i="2"/>
  <c r="C59" i="2" s="1"/>
  <c r="C66" i="2" s="1"/>
  <c r="C73" i="2" s="1"/>
  <c r="B51" i="2" l="1"/>
  <c r="B58" i="2" s="1"/>
  <c r="B65" i="2" s="1"/>
  <c r="B72" i="2" s="1"/>
  <c r="B52" i="2"/>
  <c r="B59" i="2" s="1"/>
  <c r="B66" i="2" s="1"/>
  <c r="B73" i="2" s="1"/>
  <c r="B53" i="2"/>
  <c r="B60" i="2" s="1"/>
  <c r="B67" i="2" s="1"/>
  <c r="B74" i="2" s="1"/>
  <c r="B50" i="2"/>
  <c r="B57" i="2" s="1"/>
  <c r="B64" i="2" s="1"/>
  <c r="B71" i="2" s="1"/>
  <c r="A1" i="2"/>
</calcChain>
</file>

<file path=xl/sharedStrings.xml><?xml version="1.0" encoding="utf-8"?>
<sst xmlns="http://schemas.openxmlformats.org/spreadsheetml/2006/main" count="338" uniqueCount="286">
  <si>
    <t>(Use BIWEEKLY Net-To-Carrier Rates)</t>
  </si>
  <si>
    <t>CARRIER NAME</t>
  </si>
  <si>
    <t>STATE</t>
  </si>
  <si>
    <t>CODE</t>
  </si>
  <si>
    <t>SELF</t>
  </si>
  <si>
    <t>FAMILY</t>
  </si>
  <si>
    <t>(b)</t>
  </si>
  <si>
    <t>4c. Subtotal [(3) + (4a) + (4b)]</t>
  </si>
  <si>
    <t>4d. Estimated Premium Underpayment Percentage</t>
  </si>
  <si>
    <t>4e. Premium Underpayment Loading [(4c) x (4d)]</t>
  </si>
  <si>
    <t>Beginning Capitation Rates</t>
  </si>
  <si>
    <t>Age/Sex Factor</t>
  </si>
  <si>
    <t>Percentage of Self Contracts</t>
  </si>
  <si>
    <t>Percentage of Self + 1 Contracts</t>
  </si>
  <si>
    <t>Percentage of Family Contracts</t>
  </si>
  <si>
    <t>Average Family Size</t>
  </si>
  <si>
    <t>1st Level Step-Up Factor (Self/Capitation)</t>
  </si>
  <si>
    <t>Self+1/Self Ratio</t>
  </si>
  <si>
    <t>Family/Self Ratio</t>
  </si>
  <si>
    <t xml:space="preserve">Self Rates </t>
  </si>
  <si>
    <t>Self+1 Rates</t>
  </si>
  <si>
    <t>Family Rates</t>
  </si>
  <si>
    <t>Experience Period</t>
  </si>
  <si>
    <t>Total Paid Claims (before any COB)</t>
  </si>
  <si>
    <t>Total COB (including CMS)</t>
  </si>
  <si>
    <t>Annual Trend</t>
  </si>
  <si>
    <t>Total Trend from Experience Period</t>
  </si>
  <si>
    <t>Expected Claims</t>
  </si>
  <si>
    <t>Administration (&amp; Profit)</t>
  </si>
  <si>
    <t>Total Expected Claims + Admin + Profit</t>
  </si>
  <si>
    <t>Members</t>
  </si>
  <si>
    <t>Per Member Rates</t>
  </si>
  <si>
    <t>Benefit</t>
  </si>
  <si>
    <t>Cost/Member</t>
  </si>
  <si>
    <t>Self Rates</t>
  </si>
  <si>
    <t>Ex. $10/$20/$45 Rx Benefit</t>
  </si>
  <si>
    <t>$45.93 PMPM</t>
  </si>
  <si>
    <t>$48.34 (Rates are Self Rates times Family Ratio of 1.9)</t>
  </si>
  <si>
    <t>$58.51 (Rates are Self Rates times Family Ratio of 2.3)</t>
  </si>
  <si>
    <t>Ex. $20 Urgent Care</t>
  </si>
  <si>
    <t>$4.39 PMPM</t>
  </si>
  <si>
    <t>(c)</t>
  </si>
  <si>
    <t>(d)</t>
  </si>
  <si>
    <t>(e)</t>
  </si>
  <si>
    <t>(f)</t>
  </si>
  <si>
    <t>(g)</t>
  </si>
  <si>
    <t>(h)</t>
  </si>
  <si>
    <t xml:space="preserve">Medicare Coverage </t>
  </si>
  <si>
    <t xml:space="preserve">Part A Only </t>
  </si>
  <si>
    <t>Part B Only</t>
  </si>
  <si>
    <t>Parts A &amp; B</t>
  </si>
  <si>
    <t>No Coverage</t>
  </si>
  <si>
    <t>Cost Per Member (E / F)</t>
  </si>
  <si>
    <t>Self Loading</t>
  </si>
  <si>
    <t>Self+1 Loading</t>
  </si>
  <si>
    <t>Family Loading</t>
  </si>
  <si>
    <t>NAME</t>
  </si>
  <si>
    <t>1.</t>
  </si>
  <si>
    <t>2.</t>
  </si>
  <si>
    <t>3.</t>
  </si>
  <si>
    <t>4.</t>
  </si>
  <si>
    <t>5.</t>
  </si>
  <si>
    <t>6.</t>
  </si>
  <si>
    <t>7.</t>
  </si>
  <si>
    <t>8.</t>
  </si>
  <si>
    <t>9.</t>
  </si>
  <si>
    <t>10.</t>
  </si>
  <si>
    <t>ENROLLMENT</t>
  </si>
  <si>
    <t>This page is for carriers that are state-mandated to TCR.</t>
  </si>
  <si>
    <t>Resulting Capitation Rate</t>
  </si>
  <si>
    <t>Enter the Special Benefit Loadings (if appropriate) under Line 2 of Attachment II.  If you are submitting an Excel file, please keep the formulas in the spreadsheet.</t>
  </si>
  <si>
    <t>Enter any Medicare Loading (if appropriate) on line 4b of Attachment II.</t>
  </si>
  <si>
    <t>or:</t>
  </si>
  <si>
    <t>YEAR</t>
  </si>
  <si>
    <t>SELF + 1</t>
  </si>
  <si>
    <r>
      <t xml:space="preserve">OPTION </t>
    </r>
    <r>
      <rPr>
        <b/>
        <sz val="9"/>
        <color theme="1"/>
        <rFont val="Calibri"/>
        <family val="2"/>
        <scheme val="minor"/>
      </rPr>
      <t>(High/Standard/HDHP/CDHP/Basic/Value)</t>
    </r>
  </si>
  <si>
    <t>Attachment IIA - Backup Line 1 Form - TCR &amp; CRC</t>
  </si>
  <si>
    <t>Attachment IIA - Backup Line 1 Form - ACR</t>
  </si>
  <si>
    <t>Attachment IIA - Special Benefits Loading Form</t>
  </si>
  <si>
    <t>Attachment IIA - Medicare Loading Form</t>
  </si>
  <si>
    <t>Attachment IIA - Potential SSSGs Form</t>
  </si>
  <si>
    <t>Self</t>
  </si>
  <si>
    <t>Self+1</t>
  </si>
  <si>
    <t>Family</t>
  </si>
  <si>
    <t>% increase in Enrollee Contribution</t>
  </si>
  <si>
    <t>*OPM does not know what the government contribution will be until all rates are finalized.</t>
  </si>
  <si>
    <t xml:space="preserve">(a)  </t>
  </si>
  <si>
    <t>Contract Number</t>
  </si>
  <si>
    <t>Self Enrollment Code</t>
  </si>
  <si>
    <t xml:space="preserve"> </t>
  </si>
  <si>
    <t>State or Region</t>
  </si>
  <si>
    <t>State/Region</t>
  </si>
  <si>
    <t>AS OF (MM/DD/YYYY)</t>
  </si>
  <si>
    <t>2a. Special Benefits Loading [Enter Details]</t>
  </si>
  <si>
    <t>2b. Special Benefits Loading [Enter Details]</t>
  </si>
  <si>
    <t>4a. Standard Loadings / Extension of Coverage [.004x(3)]</t>
  </si>
  <si>
    <t>4b. Standard Loadings / Medicare Loading</t>
  </si>
  <si>
    <t>Description</t>
  </si>
  <si>
    <t>5b. (i) SSSG Discount (for TCR plans only)</t>
  </si>
  <si>
    <t>5b. (ii) Other Discount</t>
  </si>
  <si>
    <t>Percentage</t>
  </si>
  <si>
    <t>(A)
Count</t>
  </si>
  <si>
    <t>(B)
Cost of Benefits</t>
  </si>
  <si>
    <t>(C) 
FEHB Premium</t>
  </si>
  <si>
    <t>(D)
Money from CMS</t>
  </si>
  <si>
    <t>Plan Cost
A*(B-C-D)</t>
  </si>
  <si>
    <t>Total Count</t>
  </si>
  <si>
    <t>Total Plan Costs (E)</t>
  </si>
  <si>
    <t>Please include all FEHB Options you are proposing in this chart and include this chart with each option's proposal.</t>
  </si>
  <si>
    <t>Attachment I Questionnaire</t>
  </si>
  <si>
    <r>
      <t xml:space="preserve">OPTION 
</t>
    </r>
    <r>
      <rPr>
        <b/>
        <sz val="9"/>
        <color theme="1"/>
        <rFont val="Calibri"/>
        <family val="2"/>
        <scheme val="minor"/>
      </rPr>
      <t>(High/Standard/HDHP/
CDHP/Basic/Value)</t>
    </r>
  </si>
  <si>
    <t>Attachment IA Questionnaire</t>
  </si>
  <si>
    <t xml:space="preserve">* A Non-Medicare enrollee is defined as one who has no Medicare coverage of any kind. A Medicare enrollee is defined as one who has Part A only, Part B only, or both Part A and B of Medicare coverage.
</t>
  </si>
  <si>
    <t>Attachment IA Questionnaire Notes</t>
  </si>
  <si>
    <t>1.  Are you state mandated to rate large groups TCR? (Yes or No)</t>
  </si>
  <si>
    <t>Attachment IIB Questionnaire Notes</t>
  </si>
  <si>
    <t>* A Non-Medicare enrollee is defined as one who has no Medicare coverage of any kind. A Medicare enrollee is defined as one who has Part A only, Part B only, or both Part A and B of Medicare coverage.</t>
  </si>
  <si>
    <t xml:space="preserve">
</t>
  </si>
  <si>
    <t>Attachment IIB Questionnaire</t>
  </si>
  <si>
    <r>
      <rPr>
        <b/>
        <sz val="12"/>
        <color theme="1"/>
        <rFont val="Calibri"/>
        <family val="2"/>
        <scheme val="minor"/>
      </rPr>
      <t xml:space="preserve">Note: </t>
    </r>
    <r>
      <rPr>
        <sz val="12"/>
        <color theme="1"/>
        <rFont val="Calibri"/>
        <family val="2"/>
        <scheme val="minor"/>
      </rPr>
      <t>Include any necessary backup calculations here to support these loadings.</t>
    </r>
  </si>
  <si>
    <t xml:space="preserve">You must also keep a list on file of all potential SSSGs ranked by the group’s most recent TCR enrollment (but no later than March 31 of the current year). </t>
  </si>
  <si>
    <t>SSSGs will be chosen from the list on file in the event that the potential SSSGs listed below no longer qualify to be SSSGs at the time of reconciliation.</t>
  </si>
  <si>
    <t xml:space="preserve">If you choose to submit potential SSSGs in the proposal, fill out the form below. </t>
  </si>
  <si>
    <t>Attachment I Notes</t>
  </si>
  <si>
    <t>Input Estimate of Percent Increase or Decrease of Government Contribution</t>
  </si>
  <si>
    <t xml:space="preserve">Percent Change </t>
  </si>
  <si>
    <t>These columns show the Government Contribution for non-postal employees and annuitants.</t>
  </si>
  <si>
    <t>OPM does not know what the government contribution will be until all rates are finalized.</t>
  </si>
  <si>
    <r>
      <t xml:space="preserve">ESTIMATED % increase in Enrollee Contribution
</t>
    </r>
    <r>
      <rPr>
        <i/>
        <sz val="11"/>
        <color theme="1"/>
        <rFont val="Calibri"/>
        <family val="2"/>
        <scheme val="minor"/>
      </rPr>
      <t>Self+1</t>
    </r>
  </si>
  <si>
    <r>
      <t xml:space="preserve">ESTIMATED % increase in Enrollee Contribution
</t>
    </r>
    <r>
      <rPr>
        <i/>
        <sz val="11"/>
        <color theme="1"/>
        <rFont val="Calibri"/>
        <family val="2"/>
        <scheme val="minor"/>
      </rPr>
      <t>Family</t>
    </r>
  </si>
  <si>
    <t>Please answer the questions in Attachment IIB of the Word Document that accompanies this Excel file.</t>
  </si>
  <si>
    <t>ESTIMATED % increase in Enrollee Contribution
Self</t>
  </si>
  <si>
    <t>These tables are provided to give plans an idea of what their enrollee contribution will be under different assumptions of the government contribution.</t>
  </si>
  <si>
    <t xml:space="preserve">Enter the results on line 1 of Attachment II.  If this forms is not appropriate, create/modify a form and place it here. </t>
  </si>
  <si>
    <t xml:space="preserve">Please begin entering your biweekly rates in row 19. </t>
  </si>
  <si>
    <t>OG21c. Please provide your community trend and explain the breakdown between increased/decreased utilization and increased/decreased cost. For example, we are looking for the following, community trend = 8.0%; costs inc 6.0% and utilization inc 1.9%.</t>
  </si>
  <si>
    <t>Q2. What are the 2025 proposed Federal group rates?
Self</t>
  </si>
  <si>
    <t>Q2. What are the 2025 proposed Federal group rates? 
Self+1</t>
  </si>
  <si>
    <t>Q2. What are the 2025 proposed Federal group rates? 
Family</t>
  </si>
  <si>
    <t>Q4. What are the proposed 2025 Federal group rates after adjustments?
Self</t>
  </si>
  <si>
    <t>Q4. What are the proposed 2025 Federal group rates after adjustments?
Self+1</t>
  </si>
  <si>
    <t>Q4. What are the proposed 2025 Federal group rates after adjustments?
Family</t>
  </si>
  <si>
    <t>2025 Gross Premium
Self</t>
  </si>
  <si>
    <t>2025 Gross Premium
Self+1</t>
  </si>
  <si>
    <t>2025 Gross Premium
Family</t>
  </si>
  <si>
    <t>ESTIMATED 2025 Maximum Government Contribution
Self</t>
  </si>
  <si>
    <t>ESTIMATED 2025 Maximum Government Contribution
Self+1</t>
  </si>
  <si>
    <t>ESTIMATED 2025 Maximum Government Contribution
Family</t>
  </si>
  <si>
    <t>ESTIMATED 2025 Government Contribution
Self</t>
  </si>
  <si>
    <t>ESTIMATED 2025 Government Contribution
Self+1</t>
  </si>
  <si>
    <t>ESTIMATED 2025 Government Contribution
Family</t>
  </si>
  <si>
    <t>ESTIMATED 2025 Enrollee Contribution
Self</t>
  </si>
  <si>
    <t>ESTIMATED 2025 Enrollee Contribution
Self+1</t>
  </si>
  <si>
    <t>ESTIMATED 2025 Enrollee Contribution
Family</t>
  </si>
  <si>
    <t>Please enter your estimate if the increase in the 2024 Maximum Government Contribution in cell B14.</t>
  </si>
  <si>
    <t>Q3. Enter the adjustment to the 2025 proposed Federal group rates as a result of the reconciliation of the 2024 Federal group rates.
Self</t>
  </si>
  <si>
    <t xml:space="preserve"> Q3. Enter the adjustment to the 2025 proposed Federal group rates as a result of the reconciliation of the 2024 Federal group rates. 
Self+1</t>
  </si>
  <si>
    <t>Q3. Enter the adjustment to the 2025 proposed Federal group rates as a result of the reconciliation of the 2024 Federal group rates. 
Family</t>
  </si>
  <si>
    <t>2024 Net-to-Carrier Rates
Self</t>
  </si>
  <si>
    <t>2024 Net-to-Carrier Rates
Self+1</t>
  </si>
  <si>
    <t>2024 Net-to-Carrier Rates
Family</t>
  </si>
  <si>
    <t>2024 Gross Premium (Net-to-Carrier Rates * 1.04)
Self</t>
  </si>
  <si>
    <t>2024 Gross Premium (Net-to-Carrier Rates * 1.04)
Self+1</t>
  </si>
  <si>
    <t>2024 Gross Premium (Net-to-Carrier Rates * 1.04)
Family</t>
  </si>
  <si>
    <t>2024 Maximum Government Contribution
Self</t>
  </si>
  <si>
    <t>2024 Maximum Government Contribution
Self+1</t>
  </si>
  <si>
    <t>2024 Maximum Government Contribution
Family</t>
  </si>
  <si>
    <t>2024 Government Contribution
Self</t>
  </si>
  <si>
    <t>2024 Government Contribution
Self+1</t>
  </si>
  <si>
    <t>2024 Government Contribution
Family</t>
  </si>
  <si>
    <t>2024 Enrollee Contribution
Self</t>
  </si>
  <si>
    <t>2024 Enrollee Contribution
Self+1</t>
  </si>
  <si>
    <t>2024 Enrollee Contribution
Family</t>
  </si>
  <si>
    <t>4b. 2025 In-network Non-Medicare Actuarial Value using the set of 2025 benefits proposed</t>
  </si>
  <si>
    <t>Question 4 - Enter your plan's Actuarial Value (AV) for In-Network Benefits for a Non-Medicare Enrollee* based on the Center for Medicare and Medicaid Serves (CMS) 2024 Actuarial Value Calculator**. Please provide a separate actuarial value for each plan option.</t>
  </si>
  <si>
    <t xml:space="preserve">** CMS 2024 Actuarial Value Calculator can be found here: http://www.cms.gov/cciio/resources/regulations-and-guidance/index.html </t>
  </si>
  <si>
    <t>2b. If yes, what is Line 10, Payment Due Carrier/(FEHB), on Attachment III your 2024 Reconciliation?</t>
  </si>
  <si>
    <t>2c. Is the 2024 Line 10 amount Positive or Negative?</t>
  </si>
  <si>
    <t>4a. 2024 In-network Non-Medicare Actuarial Value (Please leave this question blank if you did not participate in the FEHB in 2024.)</t>
  </si>
  <si>
    <t>If you were unable to use CMS' 2024 Actuarial Value Calculator, briefly describe why you were unable to use the calculator and how you developed the AV value provided:</t>
  </si>
  <si>
    <t>2a.  Is your income for 2023 greater than $2,000,000? (Yes or No)</t>
  </si>
  <si>
    <t>3b. If yes, what is Line 10, Payment Due Carrier/(FEHB), on Attachment III your 2023 Reconciliation?</t>
  </si>
  <si>
    <t>3c. Is the 2023 Line 10 amount Positive or Negative?</t>
  </si>
  <si>
    <t>3a.  Is your income for 2022 greater than $2,000,000 (Yes or No)?</t>
  </si>
  <si>
    <t xml:space="preserve">** CMS 2024 Actuarial Value Calculator can be found here: http://www.cms.gov/cciio/resources/regulations-and-guidance/index.html   </t>
  </si>
  <si>
    <t>QG25a. 2022 paid through 3/31/2024 (under age 65)</t>
  </si>
  <si>
    <t>QG25b. 2022 paid through 3/31/2024 (age 65 and older)</t>
  </si>
  <si>
    <t>QG25c. 2023 paid through 3/31/2024 (under age 65)</t>
  </si>
  <si>
    <t>QG25d. 2023 paid through 3/31/2024 (age 65 and older)</t>
  </si>
  <si>
    <t>QG25e. 2022 paid through 3/31/2024</t>
  </si>
  <si>
    <t>QG25f. 2023 paid through 3/31/2024</t>
  </si>
  <si>
    <t>QG26a. 2022 paid through 3/31/2024 (under age 65)</t>
  </si>
  <si>
    <t>QG26b. 2022 paid through 3/31/2024 (age 65 and older)</t>
  </si>
  <si>
    <t>QG26c. 2023 paid through 3/31/2024 (under age 65)</t>
  </si>
  <si>
    <t>QG26d. 2023 paid through 3/31/2024 (age 65 and older)</t>
  </si>
  <si>
    <t>QG26e. 2022 paid through 3/31/2024</t>
  </si>
  <si>
    <t>QG26f. 2023 paid through 3/31/2024</t>
  </si>
  <si>
    <t>Please fill out the table that begins in cell A55 below.  Carriers should include all of their options on the table.</t>
  </si>
  <si>
    <t>Please include all Options you are proposing as Small in this chart and upload this file to each plan code in the RST.</t>
  </si>
  <si>
    <t>FEHB or PSHB</t>
  </si>
  <si>
    <t>OPTION 
(High/Standard/HDHP/
CDHP/Basic/Value)</t>
  </si>
  <si>
    <t xml:space="preserve">QG28. Please fill out the following charts with your March 2024 Enrollment.  The number of contracts in QG28b + QG28c  should equal the number of contracts in QG28d + QG28e.  </t>
  </si>
  <si>
    <t>QG28. For each tier, please break out the number of contracts that are held by Active employees, Annuitants without Medicare, and Annuitants with Medicare.  Status should be determined by the status of the contract holder.  The Annuitants with Medicare category should include annuitants who have Part A only, Part B only, or Part A and B.</t>
  </si>
  <si>
    <t>QG28a. March 2024  Contracts Self Only</t>
  </si>
  <si>
    <t xml:space="preserve">QG28b.  March 2024 Contracts Self Plus One </t>
  </si>
  <si>
    <t xml:space="preserve">QG28c.  March 2024 Contracts
Self and Family  </t>
  </si>
  <si>
    <t>QG28d. March 2024 
Contracts with 2 Members</t>
  </si>
  <si>
    <t>QG28e. March 2024 
Contracts with 3 or More Members</t>
  </si>
  <si>
    <t>QG28f. March 2024 Contracts
Self Only Actives</t>
  </si>
  <si>
    <t>QG28g. March 2024 Contracts
Self Only Annuitants without Medicare</t>
  </si>
  <si>
    <t>QG28h. March 2024 Contracts
Self Only Annuitants with Medicare</t>
  </si>
  <si>
    <t>QG28i. March 2024 Contracts
Self Plus One Actives</t>
  </si>
  <si>
    <t>QG28j. March 2024 Contracts
Self Plus One Annuitants without Medicare</t>
  </si>
  <si>
    <t>QG28k. March 2024 Contracts
Self Plus One Annuitants with Medicare</t>
  </si>
  <si>
    <t>QG28l. March 2024 Contracts Self and Family Actives</t>
  </si>
  <si>
    <t>QG28m. March 2024 Contracts Self and Family Annuitants without Medicare</t>
  </si>
  <si>
    <t>QG28n. March 2024 Contracts
Self and Family Annuitants with Medicare</t>
  </si>
  <si>
    <t>QG28o. March 2024 Two Member Contracts Actives</t>
  </si>
  <si>
    <t>QG28p. March 2024 
Two Member Contracts Annuitants without Medicare</t>
  </si>
  <si>
    <t>QG28q. March 2024 Two Member Contracts Annuitants with Medicare</t>
  </si>
  <si>
    <t>QG28r. March 2024 Three or more Member Contracts Actives</t>
  </si>
  <si>
    <t>QG28s. March 2024 
Three or more Member Contracts Annuitants without Medicare</t>
  </si>
  <si>
    <t>QG28t. March 2024 
Three or more Member Contracts Annuitants with Medicare</t>
  </si>
  <si>
    <t>QG27. Overall costs: Please provide your TOTAL FEHB healthcare claim costs including drugs for 2022 and 2023. The value provided should be the plan paid amount net of member cost share, applied discounts and earned rebates, and include ALL claims costs including, but not limited to, inpatient, outpatient, all categories of covered drugs, and provider payments in network and out-of-network, if applicable.</t>
  </si>
  <si>
    <t>QG27a. 2022 paid through 3/31/2024 (under age 65)</t>
  </si>
  <si>
    <t>QG27b. 2022 paid through 3/31/2024 (age 65 and older)</t>
  </si>
  <si>
    <t>QG27c. 2023 paid through 3/31/2024 (under age 65)</t>
  </si>
  <si>
    <t>QG27d. 2023 paid through 3/31/2024 (age 65 and older)</t>
  </si>
  <si>
    <t>QG27e-f. Total FEHB healthcare claim costs including drugs for 2022 and 2023 for those members enrolled in the Medicare Advantage group product that coordinates with your plan. Enter "N/A" if not applicable.</t>
  </si>
  <si>
    <t>QG27e. 2022 paid through 3/31/2024</t>
  </si>
  <si>
    <t>QG27f. 2023 paid through 3/31/2024</t>
  </si>
  <si>
    <t>QG27a. Enter total claims costs, including drugs, for 2022 for members &lt;age 65. The value should be plan paid amount net of member cost share, discounts, and earned rebates for ALL claims cost.</t>
  </si>
  <si>
    <t>QG27b. Enter total claims costs, including drug, for 2022 for members age 65+. The value should be plan paid amount net of member cost share, discounts, and earned rebates for ALL claims costs.</t>
  </si>
  <si>
    <t>QG27c.  Enter total claims costs, including drugs, for 2023 for members &lt;age 65. The value should be plan paid amount net of member cost share, discounts, and earned rebates for ALL claims cost.</t>
  </si>
  <si>
    <t>QG27d. Enter total claims costs, including drug, for 2023 for members age 65+. The value should be plan paid amount net of member cost share, discounts, and earned rebates for ALL claims costs.</t>
  </si>
  <si>
    <t>QG27e. Enter total claims costs, including drug, for 2022 for those members enrolled in the Medicare Advantage group product that coordinates with your plan.</t>
  </si>
  <si>
    <t>QG27f. Enter total claims costs, including drug, for 2023 for those members enrolled in the Medicare Advantage group product that coordinates with your plan.</t>
  </si>
  <si>
    <t>QG26 a-d. Provide your total prescription drug expenditures paid under the medical benefit for 2022 and 2023. Include drugs provided in an inpatient and outpatient setting. If applicable, please include any drugs covered under the Durable Medical Equipment (DME) benefit. The value provided should be the plan paid amount after all adjustments, such as discounts, rebates, and member cost share are applied and include all categories of drugs.</t>
  </si>
  <si>
    <t>QG26e-f. Total prescription drug expenditures paid under the medical benefit for 2022 and 2023 for those members enrolled in the Medicare Advantage group product that coordinates with your plan. Enter "N/A" if not applicable.</t>
  </si>
  <si>
    <t>QG26a. Enter total prescription drug expenditures paid under the medical benefit for 2022 for members &lt;age 65. The value should be plan paid amount net of member cost share, discounts, and earned rebates for all categories of covered drugs.</t>
  </si>
  <si>
    <t>QG26b. Enter total prescription drug expenditures paid under the medical benefit for 2022 for members age 65+. The value should be plan paid amount net of member cost share, discounts, and earned rebates for all categories of covered drugs.</t>
  </si>
  <si>
    <t>QG26c. Enter total prescription drug expenditures paid under the medical benefit for 2023 for members &lt;age 65. The value should be plan paid amount net of member cost share, discounts, and earned rebates for all categories of covered drugs.</t>
  </si>
  <si>
    <t>QG26d. Enter total prescription drug expenditures paid under the medical benefit for 2023 for members age 65+. The value should be plan paid amount net of member cost share, discounts, and earned rebates for all categories of covered drugs.</t>
  </si>
  <si>
    <t>QG26e. Enter total prescription drug expenditures paid under the medical benefit for 2022 for those members enrolled in the Medicare Advantage group product that coordinates with your plan.</t>
  </si>
  <si>
    <t>QG26f. Enter total prescription drug expenditures paid under the medical benefit for 2023 for those members enrolled in the Medicare Advantage group product that coordinates with your plan.</t>
  </si>
  <si>
    <t>QG25a-d. Provide your total prescription drug expenditures paid under the pharmacy benefit for 2022 and 2023. The value provided should be the plan paid amount net of member cost share, applied discounts, and earned rebates for all categories of covered drugs.</t>
  </si>
  <si>
    <t>QG25e-f. Total prescription drug expenditures paid under the pharmacy benefit for 2022 and 2023 for those members enrolled in the Medicare Advantage group product that coordinates with your plan. Enter "N/A" if not applicable.</t>
  </si>
  <si>
    <t>If you are unable to provide all information requested, or if the sum of questions QG25 and QG26 do not equal the total amount the plan spent on drugs net of rebates and discounts, please explain in cell A40:</t>
  </si>
  <si>
    <t>QG25a. Enter total prescription drug expenditures paid under the standard FEHB pharmacy benefit for 2022 for members &lt;age 65. The value should be plan paid amount net of member cost share, discounts, and earned rebates for all categories of covered drugs.</t>
  </si>
  <si>
    <t>QG25b. Enter total prescription drug expenditures paid under the standard FEHB pharmacy benefit for 2022 for members age 65+. The value should be plan paid amount net of member cost share, discounts, and earned rebates for all categories of covered drugs.</t>
  </si>
  <si>
    <t>QG25c. Enter total prescription drug expenditures paid under the standard FEHB pharmacy benefit for 2023 for members &lt;age 65. The value should be plan paid amount net of member cost share, discounts, and earned rebates for all categories of covered drugs.</t>
  </si>
  <si>
    <t>QG25d. Enter total prescription drug expenditures paid under the standard FEHB pharmacy benefit for 2023 for members age 65+. The value should be plan paid amount net of member cost share, discounts, and earned rebates for all categories of covered drugs.</t>
  </si>
  <si>
    <t>QG25e. Enter total prescription drug expenditures paid under the pharmacy benefit for 2022 for those members enrolled in the Medicare Advantage group product that coordinates with your plan.</t>
  </si>
  <si>
    <t>QG25f. Enter total prescription drug expenditures paid under the pharmacy benefit for 2023 for those members enrolled in the Medicare Advantage group product that coordinates with your plan.</t>
  </si>
  <si>
    <t>Data requested in Questions QG24-QG27 were previously asked in the Automated Data Collection (ADC)</t>
  </si>
  <si>
    <t xml:space="preserve">QG24a-d. Report your total FEHB member population (both subscribers and dependents) count.  FEHB members receiving benefits through your standard FEHB Program benefit. That is, not those enrolled in the Medicare Advantage group product that coordinates with your plan: </t>
  </si>
  <si>
    <t>QG24a. As of 6/30/2022 (under age 65)</t>
  </si>
  <si>
    <t>QG24b. As of 6/30/2022 (age 65 and older)</t>
  </si>
  <si>
    <t>QG24c. As of 6/30/2023 (under age 65)</t>
  </si>
  <si>
    <t>QG24d. As of 6/30/2023 (age 65 and older)</t>
  </si>
  <si>
    <t>QG24e-f. Report your total FEHB member population (both subscribers and dependents) count for FEHB members enrolled in the Medicare Advantage group product that coordinates with your plan. Enter "N/A" if not applicable.</t>
  </si>
  <si>
    <t>QG24e. As of 6/30/2022</t>
  </si>
  <si>
    <t>QG24f. As of 6/30/2023</t>
  </si>
  <si>
    <t xml:space="preserve">QG24a. Enter total FEHB member population (both subscribers and dependents) count for those under age 65 and not enrolled in the Medicare Advantage group product that coordinates with your plans as of 6/30/2022.
</t>
  </si>
  <si>
    <t>QG24b. Enter total FEHB member population (both subscribers and dependents) count for those age 65 and older and not enrolled in the Medicare Advantage group product that coordinates with your plans as of 6/30/2022.</t>
  </si>
  <si>
    <t>QG24c. Enter total FEHB member population (both subscribers and dependents) count for those under age 65 and not enrolled in the Medicare Advantage group product that coordinates with your plans as of 6/30/2023.</t>
  </si>
  <si>
    <t>QG24d. Enter total FEHB member population (both subscribers and dependents) count for those age 65 and older and not enrolled in the Medicare Advantage group product that coordinates with your plans as of 6/30/2023.</t>
  </si>
  <si>
    <t>QG24e. Enter total FEHB member population (both subscribers and dependents) count for those enrolled in the Medicare Advantage group product that coordinates with your plans as of 6/30/2022.</t>
  </si>
  <si>
    <t>QG24f. Enter total FEHB member population (both subscribers and dependents) count for those enrolled in the Medicare Advantage group product that coordinates with your plans as of 6/30/2023.</t>
  </si>
  <si>
    <t>QG23. Enter your plan's Actuarial Value (AV) for In-Network Benefits for a Non-Medicare Enrollee* based on the Center for Medicare and Medicaid Serves (CMS) 2024 Actuarial Value Calculator**.  Please provide a separate actuarial value for each plan option.</t>
  </si>
  <si>
    <t xml:space="preserve">PSHB plans do not need to answer QG23 c and d. </t>
  </si>
  <si>
    <t>QG23a.  2024 In-network Non-Medicare Actuarial Value (Please leave this question blank if you did not participate in the FEHB in 2024.)</t>
  </si>
  <si>
    <t>QG23b.  2025 In-network Non-Medicare Actuarial Value using the set of 2025 benefits proposed</t>
  </si>
  <si>
    <t>QG23c.  Please provide the 2025  Actuarial Value of your FEHB drug benefit used to determine Creditable Coverage.</t>
  </si>
  <si>
    <t>QG23d.  Please provide the 2025  Actuarial Value of the Standard Part D benefit used to determine Creditable Coverage.</t>
  </si>
  <si>
    <t>QG22. Please be specific, for example we would want to see 'Increased utilization of specialty drugs and high-tech imaging' versus 'Increased utilization' or if medical trend is a contributing factor what types of services are primarily responsible for the increase.</t>
  </si>
  <si>
    <t xml:space="preserve">QG22a.  Please detail the top three contributors/benefits to your increase in the 2025 rates proposed. Also provide any significant savings that are offsetting increases to 2025 rates.  Please read cell A7 before answering this questions.  </t>
  </si>
  <si>
    <t xml:space="preserve">QG22b.  Please provide the numerical impact of each contributor in QG22a. </t>
  </si>
  <si>
    <t>Columns O-AQ are provided to give you an idea of what your plan's enrollee contribution will be under different assumptions of the government contribution.</t>
  </si>
  <si>
    <t>3. Rates Plus Special Benefit Loadings</t>
  </si>
  <si>
    <t>Total FEHB/PSHB Members (F)</t>
  </si>
  <si>
    <t>Alternative Backup Medicare Loading Form, please add additional columns as necessary</t>
  </si>
  <si>
    <t>Total prescription drug expenditures paid under the medical benefit for 2022 and 2023 for those members receiving benefits through your standard FEHB Program benefit. That is, not those enrolled in the Medicare Advantage group product that coordinates with your plan.</t>
  </si>
  <si>
    <t>QG27a-d. Total FEHB healthcare claim costs including drugs for 2022 and 2023 for those members receiving benefits through your standard FEHB Program benefit.  That is, not those enrolled in the Medicare Advantage group product that coordinates with your plan</t>
  </si>
  <si>
    <t>Total prescription drug expenditures paid under the pharmacy benefit for 2022 and 2023 for those members receiving benefits through your standard FEHB Program benefit. That is, not those enrolled in the Medicare Advantage group product that coordinates with your plan.</t>
  </si>
  <si>
    <t>Alternative Backup Medicare Loading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</si>
</sst>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_(* #,##0_);_(* \(#,##0\);_(* &quot;-&quot;??_);_(@_)"/>
  </numFmts>
  <fonts count="34" x14ac:knownFonts="1">
    <font>
      <sz val="11"/>
      <color theme="1"/>
      <name val="Calibri"/>
      <family val="2"/>
      <scheme val="minor"/>
    </font>
    <font>
      <b/>
      <sz val="11"/>
      <color theme="1"/>
      <name val="Calibri"/>
      <family val="2"/>
      <scheme val="minor"/>
    </font>
    <font>
      <i/>
      <sz val="11"/>
      <color theme="1"/>
      <name val="Calibri"/>
      <family val="2"/>
      <scheme val="minor"/>
    </font>
    <font>
      <b/>
      <sz val="9"/>
      <color theme="1"/>
      <name val="Calibri"/>
      <family val="2"/>
      <scheme val="minor"/>
    </font>
    <font>
      <b/>
      <sz val="22"/>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sz val="11"/>
      <name val="Calibri"/>
      <family val="2"/>
      <scheme val="minor"/>
    </font>
    <font>
      <b/>
      <sz val="11"/>
      <name val="Calibri"/>
      <family val="2"/>
      <scheme val="minor"/>
    </font>
    <font>
      <sz val="12"/>
      <color theme="1"/>
      <name val="Times New Roman"/>
      <family val="1"/>
    </font>
    <font>
      <sz val="11"/>
      <color theme="0"/>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name val="Arial"/>
      <family val="2"/>
    </font>
    <font>
      <u/>
      <sz val="10"/>
      <color indexed="12"/>
      <name val="Arial"/>
      <family val="2"/>
    </font>
    <font>
      <b/>
      <sz val="18"/>
      <color theme="3"/>
      <name val="Cambria"/>
      <family val="2"/>
      <scheme val="major"/>
    </font>
    <font>
      <sz val="11"/>
      <color rgb="FF9C6500"/>
      <name val="Calibri"/>
      <family val="2"/>
      <scheme val="minor"/>
    </font>
    <font>
      <b/>
      <sz val="22"/>
      <name val="Calibri"/>
      <family val="2"/>
      <scheme val="minor"/>
    </font>
    <font>
      <b/>
      <sz val="12"/>
      <name val="Calibri"/>
      <family val="2"/>
      <scheme val="minor"/>
    </font>
    <font>
      <sz val="10"/>
      <name val="Calibri"/>
      <family val="2"/>
      <scheme val="minor"/>
    </font>
    <font>
      <b/>
      <sz val="14"/>
      <color theme="1"/>
      <name val="Calibri"/>
      <family val="2"/>
      <scheme val="minor"/>
    </font>
    <font>
      <sz val="12"/>
      <name val="Calibri"/>
      <family val="2"/>
      <scheme val="minor"/>
    </font>
    <font>
      <u/>
      <sz val="11"/>
      <color theme="10"/>
      <name val="Calibri"/>
      <family val="2"/>
      <scheme val="minor"/>
    </font>
    <font>
      <sz val="12"/>
      <color theme="1"/>
      <name val="Calibri"/>
      <family val="2"/>
      <scheme val="minor"/>
    </font>
    <font>
      <sz val="8"/>
      <name val="Calibri"/>
      <family val="2"/>
      <scheme val="minor"/>
    </font>
  </fonts>
  <fills count="3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medium">
        <color auto="1"/>
      </top>
      <bottom/>
      <diagonal/>
    </border>
    <border>
      <left style="thin">
        <color indexed="64"/>
      </left>
      <right style="thin">
        <color indexed="64"/>
      </right>
      <top style="medium">
        <color auto="1"/>
      </top>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medium">
        <color indexed="64"/>
      </left>
      <right/>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auto="1"/>
      </left>
      <right/>
      <top style="medium">
        <color indexed="64"/>
      </top>
      <bottom style="medium">
        <color indexed="64"/>
      </bottom>
      <diagonal/>
    </border>
    <border>
      <left style="thin">
        <color auto="1"/>
      </left>
      <right/>
      <top style="medium">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auto="1"/>
      </right>
      <top/>
      <bottom/>
      <diagonal/>
    </border>
    <border>
      <left style="thin">
        <color indexed="64"/>
      </left>
      <right style="medium">
        <color indexed="64"/>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auto="1"/>
      </right>
      <top/>
      <bottom style="medium">
        <color auto="1"/>
      </bottom>
      <diagonal/>
    </border>
    <border>
      <left style="thin">
        <color indexed="64"/>
      </left>
      <right/>
      <top/>
      <bottom style="medium">
        <color indexed="64"/>
      </bottom>
      <diagonal/>
    </border>
    <border>
      <left style="thin">
        <color theme="0" tint="-0.499984740745262"/>
      </left>
      <right style="thin">
        <color theme="0" tint="-0.499984740745262"/>
      </right>
      <top/>
      <bottom style="thin">
        <color theme="0" tint="-0.499984740745262"/>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0">
    <xf numFmtId="0" fontId="0" fillId="0" borderId="0"/>
    <xf numFmtId="9" fontId="7" fillId="0" borderId="0" applyFont="0" applyFill="0" applyBorder="0" applyAlignment="0" applyProtection="0"/>
    <xf numFmtId="43" fontId="7" fillId="0" borderId="0" applyFont="0" applyFill="0" applyBorder="0" applyAlignment="0" applyProtection="0"/>
    <xf numFmtId="0" fontId="4" fillId="0" borderId="0" applyNumberFormat="0" applyFill="0" applyAlignment="0" applyProtection="0"/>
    <xf numFmtId="0" fontId="29" fillId="0" borderId="0" applyNumberFormat="0" applyFill="0" applyAlignment="0" applyProtection="0"/>
    <xf numFmtId="0" fontId="9" fillId="0" borderId="0" applyNumberFormat="0" applyFill="0" applyAlignment="0" applyProtection="0"/>
    <xf numFmtId="0" fontId="12" fillId="0" borderId="0" applyNumberFormat="0" applyFill="0" applyBorder="0" applyAlignment="0" applyProtection="0"/>
    <xf numFmtId="0" fontId="13" fillId="7" borderId="0" applyNumberFormat="0" applyBorder="0" applyAlignment="0" applyProtection="0"/>
    <xf numFmtId="0" fontId="14" fillId="8" borderId="0" applyNumberFormat="0" applyBorder="0" applyAlignment="0" applyProtection="0"/>
    <xf numFmtId="0" fontId="15" fillId="10" borderId="36" applyNumberFormat="0" applyAlignment="0" applyProtection="0"/>
    <xf numFmtId="0" fontId="16" fillId="11" borderId="37" applyNumberFormat="0" applyAlignment="0" applyProtection="0"/>
    <xf numFmtId="0" fontId="17" fillId="11" borderId="36" applyNumberFormat="0" applyAlignment="0" applyProtection="0"/>
    <xf numFmtId="0" fontId="18" fillId="0" borderId="38" applyNumberFormat="0" applyFill="0" applyAlignment="0" applyProtection="0"/>
    <xf numFmtId="0" fontId="19" fillId="12" borderId="39"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1" fillId="0" borderId="41" applyNumberFormat="0" applyFill="0" applyAlignment="0" applyProtection="0"/>
    <xf numFmtId="0" fontId="11"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11"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11"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11"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11"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11" fillId="34"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22" fillId="0" borderId="0"/>
    <xf numFmtId="0" fontId="23" fillId="0" borderId="0" applyNumberFormat="0" applyFill="0" applyBorder="0" applyAlignment="0" applyProtection="0">
      <alignment vertical="top"/>
      <protection locked="0"/>
    </xf>
    <xf numFmtId="9" fontId="22" fillId="0" borderId="0" applyFont="0" applyFill="0" applyBorder="0" applyAlignment="0" applyProtection="0"/>
    <xf numFmtId="44" fontId="22" fillId="0" borderId="0" applyFont="0" applyFill="0" applyBorder="0" applyAlignment="0" applyProtection="0"/>
    <xf numFmtId="0" fontId="22"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24" fillId="0" borderId="0" applyNumberFormat="0" applyFill="0" applyBorder="0" applyAlignment="0" applyProtection="0"/>
    <xf numFmtId="0" fontId="25" fillId="9"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3" borderId="0" applyNumberFormat="0" applyBorder="0" applyAlignment="0" applyProtection="0"/>
    <xf numFmtId="0" fontId="11" fillId="37" borderId="0" applyNumberFormat="0" applyBorder="0" applyAlignment="0" applyProtection="0"/>
    <xf numFmtId="0" fontId="22" fillId="0" borderId="0"/>
    <xf numFmtId="44" fontId="22" fillId="0" borderId="0" applyFont="0" applyFill="0" applyBorder="0" applyAlignment="0" applyProtection="0"/>
    <xf numFmtId="0" fontId="7" fillId="0" borderId="0"/>
    <xf numFmtId="0" fontId="7" fillId="13" borderId="40" applyNumberFormat="0" applyFont="0" applyAlignment="0" applyProtection="0"/>
    <xf numFmtId="43" fontId="22" fillId="0" borderId="0" applyFont="0" applyFill="0" applyBorder="0" applyAlignment="0" applyProtection="0"/>
    <xf numFmtId="9" fontId="22" fillId="0" borderId="0" applyFont="0" applyFill="0" applyBorder="0" applyAlignment="0" applyProtection="0"/>
    <xf numFmtId="0" fontId="22" fillId="0" borderId="0"/>
    <xf numFmtId="43" fontId="22" fillId="0" borderId="0" applyFont="0" applyFill="0" applyBorder="0" applyAlignment="0" applyProtection="0"/>
    <xf numFmtId="0" fontId="31" fillId="0" borderId="0" applyNumberFormat="0" applyFill="0" applyBorder="0" applyAlignment="0" applyProtection="0"/>
  </cellStyleXfs>
  <cellXfs count="255">
    <xf numFmtId="0" fontId="0" fillId="0" borderId="0" xfId="0"/>
    <xf numFmtId="0" fontId="0" fillId="0" borderId="1" xfId="0" applyBorder="1"/>
    <xf numFmtId="0" fontId="0" fillId="0" borderId="0" xfId="0" applyFont="1"/>
    <xf numFmtId="49" fontId="0" fillId="0" borderId="0" xfId="0" applyNumberFormat="1" applyAlignment="1"/>
    <xf numFmtId="0" fontId="0" fillId="0" borderId="0" xfId="0" applyProtection="1">
      <protection locked="0"/>
    </xf>
    <xf numFmtId="0" fontId="0" fillId="3" borderId="0" xfId="0" applyFill="1" applyBorder="1" applyProtection="1">
      <protection locked="0"/>
    </xf>
    <xf numFmtId="49" fontId="1" fillId="3" borderId="0" xfId="0" applyNumberFormat="1" applyFont="1" applyFill="1" applyBorder="1" applyAlignment="1" applyProtection="1">
      <alignment vertical="center"/>
      <protection locked="0"/>
    </xf>
    <xf numFmtId="0" fontId="8" fillId="0" borderId="0" xfId="0" applyFont="1" applyAlignment="1" applyProtection="1">
      <alignment vertical="center"/>
    </xf>
    <xf numFmtId="0" fontId="0" fillId="0" borderId="27" xfId="0" applyFont="1" applyBorder="1" applyAlignment="1">
      <alignment vertical="center"/>
    </xf>
    <xf numFmtId="0" fontId="8" fillId="0" borderId="28" xfId="0" applyFont="1" applyBorder="1" applyAlignment="1">
      <alignment vertical="center"/>
    </xf>
    <xf numFmtId="0" fontId="8" fillId="0" borderId="16" xfId="0" applyFont="1" applyBorder="1" applyAlignment="1" applyProtection="1">
      <alignment horizontal="right" vertical="center"/>
    </xf>
    <xf numFmtId="164" fontId="8" fillId="0" borderId="17" xfId="0" applyNumberFormat="1" applyFont="1" applyBorder="1" applyAlignment="1" applyProtection="1">
      <alignment vertical="center"/>
    </xf>
    <xf numFmtId="164" fontId="8" fillId="0" borderId="15" xfId="0" applyNumberFormat="1" applyFont="1" applyBorder="1" applyAlignment="1" applyProtection="1">
      <alignment vertical="center"/>
    </xf>
    <xf numFmtId="0" fontId="8" fillId="0" borderId="18" xfId="0" applyFont="1" applyBorder="1" applyAlignment="1" applyProtection="1">
      <alignment horizontal="right" vertical="center"/>
    </xf>
    <xf numFmtId="164" fontId="8" fillId="4" borderId="17" xfId="0" applyNumberFormat="1" applyFont="1" applyFill="1" applyBorder="1" applyAlignment="1" applyProtection="1">
      <alignment vertical="center"/>
    </xf>
    <xf numFmtId="164" fontId="8" fillId="4" borderId="15" xfId="0" applyNumberFormat="1" applyFont="1" applyFill="1" applyBorder="1" applyAlignment="1" applyProtection="1">
      <alignment vertical="center"/>
    </xf>
    <xf numFmtId="0" fontId="8" fillId="0" borderId="19" xfId="0" applyFont="1" applyBorder="1" applyAlignment="1" applyProtection="1">
      <alignment horizontal="right" vertical="center"/>
    </xf>
    <xf numFmtId="164" fontId="8" fillId="0" borderId="21" xfId="0" applyNumberFormat="1" applyFont="1" applyBorder="1" applyAlignment="1" applyProtection="1">
      <alignment vertical="center"/>
    </xf>
    <xf numFmtId="0" fontId="8" fillId="0" borderId="0" xfId="0" applyFont="1" applyAlignment="1">
      <alignment vertical="center"/>
    </xf>
    <xf numFmtId="2" fontId="8" fillId="4" borderId="0" xfId="0" applyNumberFormat="1" applyFont="1" applyFill="1" applyAlignment="1" applyProtection="1">
      <alignment vertical="center"/>
    </xf>
    <xf numFmtId="164" fontId="8" fillId="0" borderId="25" xfId="0" applyNumberFormat="1" applyFont="1" applyBorder="1" applyAlignment="1" applyProtection="1">
      <alignment vertical="center"/>
    </xf>
    <xf numFmtId="164" fontId="8" fillId="0" borderId="26" xfId="0" applyNumberFormat="1" applyFont="1" applyBorder="1" applyAlignment="1" applyProtection="1">
      <alignment vertical="center"/>
    </xf>
    <xf numFmtId="0" fontId="8" fillId="4" borderId="0" xfId="0" applyFont="1" applyFill="1" applyAlignment="1" applyProtection="1">
      <alignment vertical="center"/>
    </xf>
    <xf numFmtId="0" fontId="0" fillId="0" borderId="0" xfId="0" applyFont="1" applyAlignment="1" applyProtection="1">
      <alignment vertical="center"/>
    </xf>
    <xf numFmtId="10" fontId="8" fillId="5" borderId="25" xfId="1" applyNumberFormat="1" applyFont="1" applyFill="1" applyBorder="1" applyAlignment="1" applyProtection="1">
      <alignment vertical="center"/>
    </xf>
    <xf numFmtId="10" fontId="8" fillId="5" borderId="26" xfId="1" applyNumberFormat="1" applyFont="1" applyFill="1" applyBorder="1" applyAlignment="1" applyProtection="1">
      <alignment vertical="center"/>
    </xf>
    <xf numFmtId="10" fontId="8" fillId="5" borderId="17" xfId="1" applyNumberFormat="1" applyFont="1" applyFill="1" applyBorder="1" applyAlignment="1" applyProtection="1">
      <alignment vertical="center"/>
    </xf>
    <xf numFmtId="10" fontId="8" fillId="5" borderId="15" xfId="1" applyNumberFormat="1" applyFont="1" applyFill="1" applyBorder="1" applyAlignment="1" applyProtection="1">
      <alignment vertical="center"/>
    </xf>
    <xf numFmtId="0" fontId="0" fillId="0" borderId="0" xfId="0" applyAlignment="1" applyProtection="1">
      <alignment vertical="center"/>
      <protection locked="0"/>
    </xf>
    <xf numFmtId="0" fontId="8" fillId="0" borderId="29" xfId="0" applyFont="1" applyBorder="1" applyAlignment="1" applyProtection="1">
      <alignment horizontal="right" vertical="center"/>
    </xf>
    <xf numFmtId="164" fontId="8" fillId="3" borderId="17" xfId="0" applyNumberFormat="1" applyFont="1" applyFill="1" applyBorder="1" applyAlignment="1" applyProtection="1">
      <alignment vertical="center"/>
    </xf>
    <xf numFmtId="164" fontId="8" fillId="3" borderId="15" xfId="0" applyNumberFormat="1" applyFont="1" applyFill="1" applyBorder="1" applyAlignment="1" applyProtection="1">
      <alignment vertical="center"/>
    </xf>
    <xf numFmtId="0" fontId="4" fillId="2" borderId="0" xfId="0" applyFont="1" applyFill="1" applyBorder="1" applyAlignment="1" applyProtection="1">
      <alignment horizontal="left" vertical="center"/>
    </xf>
    <xf numFmtId="0" fontId="0" fillId="0" borderId="0" xfId="0" applyBorder="1"/>
    <xf numFmtId="0" fontId="0" fillId="0" borderId="0" xfId="0" applyFill="1" applyBorder="1"/>
    <xf numFmtId="0" fontId="10" fillId="0" borderId="0" xfId="0" applyFont="1" applyBorder="1" applyAlignment="1">
      <alignment horizontal="left" vertical="center" indent="5"/>
    </xf>
    <xf numFmtId="0" fontId="0" fillId="0" borderId="0" xfId="0" applyBorder="1" applyProtection="1">
      <protection locked="0"/>
    </xf>
    <xf numFmtId="0" fontId="0" fillId="6" borderId="31" xfId="0" applyFill="1" applyBorder="1"/>
    <xf numFmtId="164" fontId="8" fillId="6" borderId="31" xfId="0" applyNumberFormat="1" applyFont="1" applyFill="1" applyBorder="1" applyAlignment="1" applyProtection="1">
      <alignment vertical="center"/>
    </xf>
    <xf numFmtId="164" fontId="8" fillId="6" borderId="32" xfId="0" applyNumberFormat="1" applyFont="1" applyFill="1" applyBorder="1" applyAlignment="1" applyProtection="1">
      <alignment vertical="center"/>
    </xf>
    <xf numFmtId="164" fontId="8" fillId="4" borderId="33" xfId="0" applyNumberFormat="1" applyFont="1" applyFill="1" applyBorder="1" applyAlignment="1" applyProtection="1">
      <alignment vertical="center"/>
    </xf>
    <xf numFmtId="0" fontId="8" fillId="0" borderId="0" xfId="0" applyFont="1" applyBorder="1" applyAlignment="1" applyProtection="1">
      <alignment vertical="center"/>
    </xf>
    <xf numFmtId="0" fontId="1" fillId="2" borderId="1" xfId="0" applyFont="1" applyFill="1" applyBorder="1" applyAlignment="1" applyProtection="1">
      <alignment horizontal="left" vertical="center"/>
    </xf>
    <xf numFmtId="164" fontId="0" fillId="0" borderId="1" xfId="0" applyNumberFormat="1" applyBorder="1" applyAlignment="1">
      <alignment horizontal="right" vertical="center" wrapText="1"/>
    </xf>
    <xf numFmtId="8" fontId="2" fillId="0" borderId="1"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49" fontId="0" fillId="0" borderId="6" xfId="0" applyNumberFormat="1" applyBorder="1" applyAlignment="1">
      <alignment horizontal="left" vertical="center" wrapText="1"/>
    </xf>
    <xf numFmtId="49" fontId="0" fillId="0" borderId="7" xfId="0" applyNumberFormat="1" applyBorder="1" applyAlignment="1">
      <alignment horizontal="left" vertical="center" wrapText="1"/>
    </xf>
    <xf numFmtId="0" fontId="1" fillId="2" borderId="3" xfId="0" applyFont="1" applyFill="1" applyBorder="1" applyAlignment="1">
      <alignment horizontal="left" vertical="center"/>
    </xf>
    <xf numFmtId="0" fontId="2" fillId="0" borderId="1" xfId="0" applyFont="1" applyBorder="1" applyAlignment="1">
      <alignment horizontal="center" vertical="center" wrapText="1"/>
    </xf>
    <xf numFmtId="8"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0" fillId="0" borderId="3" xfId="0" applyBorder="1" applyAlignment="1">
      <alignment horizontal="center"/>
    </xf>
    <xf numFmtId="0" fontId="1" fillId="2" borderId="15" xfId="0" applyFont="1" applyFill="1" applyBorder="1" applyAlignment="1">
      <alignment horizontal="center" vertical="center" wrapText="1"/>
    </xf>
    <xf numFmtId="0" fontId="1" fillId="2" borderId="12" xfId="0" applyFont="1" applyFill="1" applyBorder="1" applyAlignment="1">
      <alignment horizontal="left" vertical="center"/>
    </xf>
    <xf numFmtId="0" fontId="6" fillId="2" borderId="6" xfId="0" applyFont="1" applyFill="1" applyBorder="1" applyAlignment="1">
      <alignment horizontal="left" vertical="center"/>
    </xf>
    <xf numFmtId="49" fontId="0" fillId="0" borderId="3" xfId="0" applyNumberFormat="1" applyBorder="1" applyAlignment="1">
      <alignment horizontal="left" vertical="center"/>
    </xf>
    <xf numFmtId="1" fontId="0" fillId="0" borderId="2" xfId="0" applyNumberFormat="1" applyBorder="1" applyAlignment="1">
      <alignment horizontal="left" vertical="center"/>
    </xf>
    <xf numFmtId="0" fontId="6" fillId="2" borderId="7" xfId="0" applyFont="1" applyFill="1" applyBorder="1" applyAlignment="1">
      <alignment vertical="center"/>
    </xf>
    <xf numFmtId="0" fontId="4" fillId="2" borderId="6" xfId="0" applyFont="1" applyFill="1" applyBorder="1" applyAlignment="1" applyProtection="1">
      <alignment vertical="center"/>
    </xf>
    <xf numFmtId="0" fontId="1" fillId="2" borderId="12" xfId="0" applyFont="1" applyFill="1" applyBorder="1" applyAlignment="1" applyProtection="1">
      <alignment vertical="center"/>
    </xf>
    <xf numFmtId="0" fontId="1" fillId="2" borderId="1" xfId="0" applyFont="1" applyFill="1" applyBorder="1" applyAlignment="1" applyProtection="1">
      <alignment vertical="center"/>
    </xf>
    <xf numFmtId="49" fontId="0" fillId="0" borderId="11" xfId="0" applyNumberFormat="1" applyBorder="1" applyAlignment="1" applyProtection="1">
      <alignment vertical="center"/>
      <protection locked="0"/>
    </xf>
    <xf numFmtId="0" fontId="1" fillId="2" borderId="5" xfId="0" applyFont="1" applyFill="1" applyBorder="1" applyAlignment="1" applyProtection="1">
      <alignment vertical="center"/>
    </xf>
    <xf numFmtId="0" fontId="1" fillId="2" borderId="8" xfId="0" applyFont="1" applyFill="1" applyBorder="1" applyAlignment="1" applyProtection="1">
      <alignment vertical="center"/>
    </xf>
    <xf numFmtId="164" fontId="0" fillId="0" borderId="11" xfId="0" applyNumberFormat="1" applyBorder="1" applyAlignment="1" applyProtection="1">
      <alignment vertical="center"/>
      <protection locked="0"/>
    </xf>
    <xf numFmtId="164" fontId="0" fillId="0" borderId="1" xfId="0" applyNumberFormat="1" applyBorder="1" applyAlignment="1" applyProtection="1">
      <alignment vertical="center"/>
      <protection locked="0"/>
    </xf>
    <xf numFmtId="0" fontId="1" fillId="2" borderId="8" xfId="0" applyFont="1" applyFill="1" applyBorder="1" applyAlignment="1">
      <alignment horizontal="left" vertical="center"/>
    </xf>
    <xf numFmtId="14" fontId="0" fillId="0" borderId="2" xfId="0" applyNumberFormat="1" applyBorder="1" applyAlignment="1">
      <alignment horizontal="left" vertical="center"/>
    </xf>
    <xf numFmtId="49" fontId="0" fillId="0" borderId="6" xfId="0" applyNumberFormat="1" applyBorder="1" applyAlignment="1">
      <alignment horizontal="left" vertical="center"/>
    </xf>
    <xf numFmtId="1" fontId="0" fillId="0" borderId="5" xfId="0" applyNumberFormat="1" applyBorder="1" applyAlignment="1">
      <alignment horizontal="left" vertical="center"/>
    </xf>
    <xf numFmtId="14" fontId="0" fillId="0" borderId="5" xfId="0" applyNumberFormat="1" applyBorder="1" applyAlignment="1">
      <alignment horizontal="left" vertical="center"/>
    </xf>
    <xf numFmtId="0" fontId="0" fillId="0" borderId="6" xfId="0" applyBorder="1" applyAlignment="1">
      <alignment horizontal="center"/>
    </xf>
    <xf numFmtId="164" fontId="0" fillId="0" borderId="2" xfId="0" applyNumberFormat="1" applyBorder="1" applyAlignment="1">
      <alignment horizontal="right" vertical="center"/>
    </xf>
    <xf numFmtId="0" fontId="2" fillId="0" borderId="2" xfId="0" applyFont="1" applyBorder="1" applyAlignment="1">
      <alignment horizontal="center" vertical="center" wrapText="1"/>
    </xf>
    <xf numFmtId="8" fontId="2" fillId="0" borderId="2" xfId="0" applyNumberFormat="1" applyFont="1" applyBorder="1" applyAlignment="1">
      <alignment horizontal="center" vertical="center"/>
    </xf>
    <xf numFmtId="164" fontId="0" fillId="0" borderId="2" xfId="0" applyNumberFormat="1" applyBorder="1" applyAlignment="1">
      <alignment horizontal="right" vertical="center" wrapText="1"/>
    </xf>
    <xf numFmtId="0" fontId="1" fillId="2" borderId="9" xfId="0" applyFont="1" applyFill="1" applyBorder="1" applyAlignment="1">
      <alignment horizontal="left" vertical="center"/>
    </xf>
    <xf numFmtId="164" fontId="0" fillId="0" borderId="11" xfId="0" applyNumberFormat="1" applyBorder="1" applyAlignment="1">
      <alignment horizontal="right" vertical="center" wrapText="1"/>
    </xf>
    <xf numFmtId="164" fontId="0" fillId="0" borderId="5" xfId="0" applyNumberFormat="1" applyBorder="1" applyAlignment="1">
      <alignment horizontal="right" vertical="center" wrapText="1"/>
    </xf>
    <xf numFmtId="0" fontId="0" fillId="0" borderId="34" xfId="0" applyFont="1" applyBorder="1" applyAlignment="1">
      <alignment vertical="center"/>
    </xf>
    <xf numFmtId="164" fontId="8" fillId="0" borderId="35" xfId="0" applyNumberFormat="1" applyFont="1" applyBorder="1" applyAlignment="1" applyProtection="1">
      <alignment vertical="center"/>
    </xf>
    <xf numFmtId="164" fontId="8" fillId="4" borderId="0" xfId="0" applyNumberFormat="1" applyFont="1" applyFill="1" applyBorder="1" applyAlignment="1" applyProtection="1">
      <alignment vertical="center"/>
    </xf>
    <xf numFmtId="164" fontId="8" fillId="0" borderId="13" xfId="0" applyNumberFormat="1" applyFont="1" applyBorder="1" applyAlignment="1" applyProtection="1">
      <alignment vertical="center"/>
    </xf>
    <xf numFmtId="164" fontId="8" fillId="0" borderId="0" xfId="0" applyNumberFormat="1" applyFont="1" applyBorder="1" applyAlignment="1" applyProtection="1">
      <alignment vertical="center"/>
    </xf>
    <xf numFmtId="0" fontId="0" fillId="0" borderId="1" xfId="0" applyNumberFormat="1" applyBorder="1" applyAlignment="1" applyProtection="1">
      <alignment horizontal="right" vertical="center"/>
    </xf>
    <xf numFmtId="164" fontId="0" fillId="0" borderId="5" xfId="0" applyNumberFormat="1" applyBorder="1" applyAlignment="1" applyProtection="1">
      <alignment vertical="center"/>
      <protection locked="0"/>
    </xf>
    <xf numFmtId="164" fontId="0" fillId="0" borderId="2" xfId="0" applyNumberFormat="1" applyBorder="1" applyAlignment="1" applyProtection="1">
      <alignment vertical="center"/>
      <protection locked="0"/>
    </xf>
    <xf numFmtId="0" fontId="1" fillId="2" borderId="1" xfId="0" applyFont="1" applyFill="1" applyBorder="1" applyAlignment="1">
      <alignment horizontal="left" vertical="center"/>
    </xf>
    <xf numFmtId="0" fontId="1" fillId="2" borderId="1" xfId="0" applyFont="1" applyFill="1" applyBorder="1" applyAlignment="1">
      <alignment vertical="center"/>
    </xf>
    <xf numFmtId="0" fontId="1" fillId="2" borderId="14" xfId="0" applyFont="1" applyFill="1" applyBorder="1" applyAlignment="1">
      <alignment horizontal="center" vertical="center"/>
    </xf>
    <xf numFmtId="10" fontId="0" fillId="0" borderId="0" xfId="1" applyNumberFormat="1" applyFont="1" applyBorder="1" applyAlignment="1" applyProtection="1">
      <alignment vertical="center"/>
      <protection locked="0"/>
    </xf>
    <xf numFmtId="0" fontId="1" fillId="2" borderId="10"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pplyProtection="1">
      <alignment vertical="center"/>
    </xf>
    <xf numFmtId="0" fontId="1" fillId="2" borderId="0" xfId="0" applyFont="1" applyFill="1" applyAlignment="1">
      <alignment horizontal="left" vertical="center"/>
    </xf>
    <xf numFmtId="0" fontId="1" fillId="2" borderId="0" xfId="0" applyFont="1" applyFill="1" applyAlignment="1">
      <alignment horizontal="center" vertical="center" wrapText="1"/>
    </xf>
    <xf numFmtId="1" fontId="0" fillId="0" borderId="1" xfId="0" applyNumberFormat="1" applyBorder="1" applyAlignment="1">
      <alignment horizontal="right" vertical="center"/>
    </xf>
    <xf numFmtId="164" fontId="0" fillId="0" borderId="1" xfId="0" applyNumberFormat="1" applyBorder="1" applyAlignment="1">
      <alignment horizontal="right" vertical="center"/>
    </xf>
    <xf numFmtId="1" fontId="0" fillId="0" borderId="15" xfId="0" applyNumberFormat="1" applyBorder="1" applyAlignment="1">
      <alignment horizontal="right" vertical="center"/>
    </xf>
    <xf numFmtId="164" fontId="0" fillId="0" borderId="15" xfId="0" applyNumberFormat="1" applyBorder="1" applyAlignment="1">
      <alignment horizontal="right" vertical="center"/>
    </xf>
    <xf numFmtId="164" fontId="0" fillId="0" borderId="0" xfId="0" applyNumberFormat="1" applyAlignment="1">
      <alignment horizontal="right" vertical="center"/>
    </xf>
    <xf numFmtId="0" fontId="1" fillId="2" borderId="4" xfId="0" applyFont="1" applyFill="1" applyBorder="1" applyAlignment="1">
      <alignment horizontal="right" vertical="center"/>
    </xf>
    <xf numFmtId="49" fontId="0" fillId="0" borderId="1" xfId="0" applyNumberFormat="1" applyBorder="1" applyAlignment="1" applyProtection="1">
      <alignment vertical="center"/>
      <protection locked="0"/>
    </xf>
    <xf numFmtId="49" fontId="1" fillId="0" borderId="0" xfId="0" applyNumberFormat="1" applyFont="1" applyFill="1" applyBorder="1" applyAlignment="1" applyProtection="1">
      <alignment vertical="center"/>
    </xf>
    <xf numFmtId="0" fontId="26" fillId="2" borderId="23" xfId="0" applyFont="1" applyFill="1" applyBorder="1" applyAlignment="1" applyProtection="1">
      <alignment horizontal="left" vertical="center"/>
    </xf>
    <xf numFmtId="0" fontId="8" fillId="2" borderId="0" xfId="0" applyFont="1" applyFill="1" applyBorder="1" applyAlignment="1" applyProtection="1">
      <alignment horizontal="left" vertical="center"/>
      <protection locked="0"/>
    </xf>
    <xf numFmtId="0" fontId="8" fillId="2" borderId="0" xfId="0" applyFont="1" applyFill="1" applyBorder="1" applyAlignment="1" applyProtection="1">
      <alignment horizontal="right" vertical="center"/>
      <protection locked="0"/>
    </xf>
    <xf numFmtId="0" fontId="8" fillId="2" borderId="0" xfId="0" applyFont="1" applyFill="1" applyBorder="1" applyAlignment="1" applyProtection="1">
      <alignment horizontal="right"/>
      <protection locked="0"/>
    </xf>
    <xf numFmtId="0" fontId="8" fillId="2" borderId="0" xfId="0" applyFont="1" applyFill="1" applyBorder="1" applyProtection="1">
      <protection locked="0"/>
    </xf>
    <xf numFmtId="0" fontId="8" fillId="2" borderId="0" xfId="0" applyFont="1" applyFill="1" applyProtection="1">
      <protection locked="0"/>
    </xf>
    <xf numFmtId="0" fontId="8" fillId="0" borderId="0" xfId="0" applyFont="1" applyProtection="1">
      <protection locked="0"/>
    </xf>
    <xf numFmtId="0" fontId="8" fillId="0" borderId="0" xfId="0" applyFont="1" applyAlignment="1" applyProtection="1">
      <alignment vertical="center"/>
      <protection locked="0"/>
    </xf>
    <xf numFmtId="0" fontId="8" fillId="0" borderId="0" xfId="0" applyFont="1" applyBorder="1" applyProtection="1">
      <protection locked="0"/>
    </xf>
    <xf numFmtId="0" fontId="8" fillId="0" borderId="0" xfId="0" applyFont="1" applyBorder="1" applyAlignment="1">
      <alignment vertical="center"/>
    </xf>
    <xf numFmtId="0" fontId="8" fillId="0" borderId="0" xfId="0" applyFont="1" applyBorder="1" applyAlignment="1" applyProtection="1">
      <alignment vertical="center"/>
      <protection locked="0"/>
    </xf>
    <xf numFmtId="0" fontId="9" fillId="0" borderId="0" xfId="0" applyFont="1" applyFill="1" applyBorder="1" applyAlignment="1" applyProtection="1">
      <alignment horizontal="left" vertical="center"/>
    </xf>
    <xf numFmtId="0" fontId="9" fillId="0" borderId="0" xfId="0"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0" fontId="28"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right" vertical="center" wrapText="1"/>
    </xf>
    <xf numFmtId="164" fontId="8" fillId="0" borderId="0" xfId="0" applyNumberFormat="1" applyFont="1" applyFill="1" applyBorder="1" applyAlignment="1" applyProtection="1">
      <alignment horizontal="right" vertical="center"/>
      <protection locked="0"/>
    </xf>
    <xf numFmtId="0" fontId="8" fillId="0" borderId="0" xfId="0" applyFont="1" applyFill="1" applyBorder="1" applyProtection="1">
      <protection locked="0"/>
    </xf>
    <xf numFmtId="0" fontId="9" fillId="0" borderId="0" xfId="0" applyFont="1" applyFill="1" applyBorder="1" applyAlignment="1" applyProtection="1">
      <alignment horizontal="left" vertical="center" wrapText="1"/>
    </xf>
    <xf numFmtId="0" fontId="9" fillId="0" borderId="0" xfId="0" applyFont="1" applyFill="1" applyBorder="1" applyAlignment="1" applyProtection="1">
      <alignment horizontal="right" vertical="center" wrapText="1"/>
    </xf>
    <xf numFmtId="164" fontId="8" fillId="0" borderId="0" xfId="0" applyNumberFormat="1" applyFont="1" applyFill="1" applyBorder="1" applyAlignment="1" applyProtection="1">
      <alignment horizontal="right" vertical="center"/>
    </xf>
    <xf numFmtId="165" fontId="8" fillId="0" borderId="0"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left" vertical="center"/>
      <protection locked="0"/>
    </xf>
    <xf numFmtId="0" fontId="8" fillId="0" borderId="0" xfId="0" applyFont="1" applyFill="1" applyBorder="1" applyAlignment="1" applyProtection="1">
      <alignment horizontal="right" vertical="center"/>
      <protection locked="0"/>
    </xf>
    <xf numFmtId="0" fontId="8" fillId="0" borderId="0" xfId="0" applyFont="1" applyFill="1" applyBorder="1" applyAlignment="1" applyProtection="1">
      <alignment horizontal="right"/>
      <protection locked="0"/>
    </xf>
    <xf numFmtId="0" fontId="8" fillId="0" borderId="0" xfId="0" applyFont="1" applyAlignment="1" applyProtection="1">
      <alignment horizontal="left"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right"/>
      <protection locked="0"/>
    </xf>
    <xf numFmtId="0" fontId="9" fillId="0" borderId="0" xfId="0" applyFont="1" applyFill="1" applyProtection="1">
      <protection locked="0"/>
    </xf>
    <xf numFmtId="0" fontId="4" fillId="2" borderId="0" xfId="3" applyFill="1" applyAlignment="1" applyProtection="1">
      <alignment horizontal="left" vertical="center"/>
    </xf>
    <xf numFmtId="0" fontId="27" fillId="0" borderId="29" xfId="0" applyFont="1" applyFill="1" applyBorder="1" applyAlignment="1" applyProtection="1">
      <alignment horizontal="left" vertical="center"/>
    </xf>
    <xf numFmtId="0" fontId="26" fillId="0" borderId="0" xfId="0" applyFont="1" applyFill="1" applyBorder="1" applyAlignment="1" applyProtection="1">
      <alignment horizontal="left" vertical="center"/>
    </xf>
    <xf numFmtId="0" fontId="8" fillId="0" borderId="0" xfId="0" applyFont="1" applyFill="1" applyProtection="1">
      <protection locked="0"/>
    </xf>
    <xf numFmtId="0" fontId="8" fillId="0" borderId="0" xfId="0" applyFont="1" applyFill="1" applyAlignment="1" applyProtection="1">
      <alignment vertical="center"/>
    </xf>
    <xf numFmtId="0" fontId="8" fillId="0" borderId="0" xfId="0" applyFont="1" applyFill="1" applyAlignment="1" applyProtection="1">
      <alignment vertical="center"/>
      <protection locked="0"/>
    </xf>
    <xf numFmtId="0" fontId="8" fillId="0" borderId="0" xfId="0" applyFont="1" applyFill="1" applyBorder="1" applyAlignment="1" applyProtection="1">
      <alignment vertical="center"/>
    </xf>
    <xf numFmtId="0" fontId="27" fillId="0" borderId="0" xfId="0" applyFont="1" applyFill="1" applyBorder="1" applyAlignment="1" applyProtection="1">
      <alignment horizontal="left" vertical="center"/>
    </xf>
    <xf numFmtId="164" fontId="30" fillId="3" borderId="0" xfId="0" applyNumberFormat="1" applyFont="1" applyFill="1" applyBorder="1" applyAlignment="1" applyProtection="1">
      <alignment vertical="center"/>
    </xf>
    <xf numFmtId="0" fontId="9" fillId="0" borderId="0" xfId="0" applyFont="1" applyBorder="1" applyAlignment="1" applyProtection="1">
      <alignment vertical="center"/>
    </xf>
    <xf numFmtId="0" fontId="27" fillId="2" borderId="1" xfId="0" applyFont="1" applyFill="1" applyBorder="1" applyAlignment="1" applyProtection="1">
      <alignment horizontal="left" vertical="center"/>
    </xf>
    <xf numFmtId="49" fontId="30" fillId="0" borderId="1" xfId="0" applyNumberFormat="1" applyFont="1" applyBorder="1" applyAlignment="1" applyProtection="1">
      <alignment horizontal="left" vertical="center"/>
      <protection locked="0"/>
    </xf>
    <xf numFmtId="0" fontId="30" fillId="6" borderId="1" xfId="0" applyNumberFormat="1" applyFont="1" applyFill="1" applyBorder="1" applyAlignment="1" applyProtection="1">
      <alignment horizontal="left" vertical="center"/>
      <protection locked="0"/>
    </xf>
    <xf numFmtId="0" fontId="27" fillId="2" borderId="1" xfId="0" applyFont="1" applyFill="1" applyBorder="1" applyAlignment="1" applyProtection="1">
      <alignment horizontal="left" vertical="top" wrapText="1"/>
    </xf>
    <xf numFmtId="0" fontId="29" fillId="0" borderId="0" xfId="4" applyBorder="1" applyAlignment="1">
      <alignment vertical="center"/>
    </xf>
    <xf numFmtId="0" fontId="1" fillId="2" borderId="0" xfId="0" applyFont="1" applyFill="1" applyBorder="1" applyAlignment="1" applyProtection="1">
      <alignment vertical="center"/>
    </xf>
    <xf numFmtId="0" fontId="29" fillId="0" borderId="0" xfId="4" applyBorder="1"/>
    <xf numFmtId="0" fontId="0" fillId="0" borderId="0" xfId="0" applyAlignment="1"/>
    <xf numFmtId="0" fontId="31" fillId="0" borderId="0" xfId="59"/>
    <xf numFmtId="164" fontId="8" fillId="3" borderId="44" xfId="0" applyNumberFormat="1" applyFont="1" applyFill="1" applyBorder="1" applyAlignment="1" applyProtection="1">
      <alignment vertical="center"/>
    </xf>
    <xf numFmtId="164" fontId="8" fillId="0" borderId="45" xfId="0" applyNumberFormat="1" applyFont="1" applyBorder="1" applyAlignment="1" applyProtection="1">
      <alignment vertical="center"/>
    </xf>
    <xf numFmtId="164" fontId="8" fillId="0" borderId="42" xfId="0" applyNumberFormat="1" applyFont="1" applyBorder="1" applyAlignment="1" applyProtection="1">
      <alignment vertical="center"/>
    </xf>
    <xf numFmtId="0" fontId="8" fillId="0" borderId="43" xfId="0" applyFont="1" applyBorder="1" applyAlignment="1" applyProtection="1">
      <alignment vertical="center"/>
    </xf>
    <xf numFmtId="0" fontId="0" fillId="0" borderId="30" xfId="0" applyBorder="1" applyAlignment="1" applyProtection="1">
      <alignment vertical="center"/>
      <protection locked="0"/>
    </xf>
    <xf numFmtId="0" fontId="0" fillId="0" borderId="22" xfId="0" applyBorder="1" applyAlignment="1" applyProtection="1">
      <alignment vertical="center"/>
      <protection locked="0"/>
    </xf>
    <xf numFmtId="164" fontId="8" fillId="0" borderId="24" xfId="0" applyNumberFormat="1" applyFont="1" applyBorder="1" applyAlignment="1" applyProtection="1">
      <alignment vertical="center"/>
    </xf>
    <xf numFmtId="0" fontId="32" fillId="0" borderId="0" xfId="0" applyFont="1" applyProtection="1">
      <protection locked="0"/>
    </xf>
    <xf numFmtId="0" fontId="4" fillId="2" borderId="0" xfId="0" applyFont="1" applyFill="1" applyBorder="1" applyAlignment="1" applyProtection="1">
      <alignment vertical="center"/>
    </xf>
    <xf numFmtId="0" fontId="4" fillId="2" borderId="0" xfId="3" applyFill="1" applyAlignment="1">
      <alignment vertical="center"/>
    </xf>
    <xf numFmtId="0" fontId="6" fillId="2" borderId="0" xfId="0" applyFont="1" applyFill="1" applyBorder="1" applyAlignment="1">
      <alignment vertical="center"/>
    </xf>
    <xf numFmtId="0" fontId="4" fillId="2" borderId="0" xfId="3" applyFill="1" applyBorder="1" applyAlignment="1">
      <alignment vertical="center"/>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0" fillId="0" borderId="9" xfId="0" applyBorder="1" applyAlignment="1">
      <alignment horizontal="center"/>
    </xf>
    <xf numFmtId="0" fontId="29" fillId="2" borderId="6" xfId="4" applyFill="1" applyBorder="1" applyAlignment="1">
      <alignment horizontal="left" vertical="center"/>
    </xf>
    <xf numFmtId="0" fontId="1" fillId="2" borderId="1" xfId="0" applyFont="1" applyFill="1" applyBorder="1" applyAlignment="1">
      <alignment horizontal="right" vertical="center"/>
    </xf>
    <xf numFmtId="0" fontId="32" fillId="0" borderId="0" xfId="0" applyFont="1" applyBorder="1" applyProtection="1">
      <protection locked="0"/>
    </xf>
    <xf numFmtId="0" fontId="32" fillId="0" borderId="0" xfId="0" applyFont="1" applyBorder="1" applyAlignment="1" applyProtection="1">
      <alignment horizontal="left" vertical="top"/>
      <protection locked="0"/>
    </xf>
    <xf numFmtId="49" fontId="0" fillId="6" borderId="1" xfId="0" applyNumberFormat="1" applyFill="1" applyBorder="1"/>
    <xf numFmtId="49" fontId="0" fillId="6" borderId="1" xfId="0" applyNumberFormat="1" applyFill="1" applyBorder="1" applyAlignment="1">
      <alignment horizontal="right"/>
    </xf>
    <xf numFmtId="0" fontId="0" fillId="3" borderId="1" xfId="0" applyFont="1" applyFill="1" applyBorder="1" applyAlignment="1" applyProtection="1">
      <alignment horizontal="left" vertical="center"/>
      <protection locked="0"/>
    </xf>
    <xf numFmtId="0" fontId="1" fillId="2" borderId="6" xfId="0" applyFont="1" applyFill="1" applyBorder="1" applyAlignment="1" applyProtection="1">
      <alignment vertical="center"/>
    </xf>
    <xf numFmtId="0" fontId="1" fillId="2" borderId="3" xfId="0" applyFont="1" applyFill="1" applyBorder="1" applyAlignment="1" applyProtection="1">
      <alignment vertical="center"/>
    </xf>
    <xf numFmtId="0" fontId="1" fillId="2" borderId="5" xfId="0" applyFont="1" applyFill="1" applyBorder="1" applyAlignment="1">
      <alignment vertical="center"/>
    </xf>
    <xf numFmtId="164" fontId="0" fillId="0" borderId="11" xfId="0" applyNumberFormat="1" applyBorder="1" applyAlignment="1">
      <alignment vertical="center"/>
    </xf>
    <xf numFmtId="0" fontId="0" fillId="0" borderId="11" xfId="0" applyNumberFormat="1" applyBorder="1" applyAlignment="1">
      <alignment vertical="center"/>
    </xf>
    <xf numFmtId="10" fontId="0" fillId="0" borderId="11" xfId="0" applyNumberFormat="1" applyBorder="1" applyAlignment="1">
      <alignment vertical="center"/>
    </xf>
    <xf numFmtId="0" fontId="1" fillId="2" borderId="2" xfId="0" applyFont="1" applyFill="1" applyBorder="1" applyAlignment="1">
      <alignment vertical="center"/>
    </xf>
    <xf numFmtId="164" fontId="0" fillId="0" borderId="1" xfId="0" applyNumberFormat="1" applyBorder="1" applyAlignment="1">
      <alignment vertical="center"/>
    </xf>
    <xf numFmtId="49" fontId="1" fillId="2" borderId="5" xfId="0" applyNumberFormat="1" applyFont="1" applyFill="1" applyBorder="1" applyAlignment="1"/>
    <xf numFmtId="14" fontId="0" fillId="0" borderId="11" xfId="0" applyNumberFormat="1" applyBorder="1" applyAlignment="1"/>
    <xf numFmtId="164" fontId="0" fillId="0" borderId="11" xfId="0" applyNumberFormat="1" applyBorder="1" applyAlignment="1"/>
    <xf numFmtId="10" fontId="0" fillId="0" borderId="11" xfId="1" applyNumberFormat="1" applyFont="1" applyBorder="1" applyAlignment="1"/>
    <xf numFmtId="166" fontId="0" fillId="0" borderId="11" xfId="2" applyNumberFormat="1" applyFont="1" applyBorder="1" applyAlignment="1"/>
    <xf numFmtId="0" fontId="0" fillId="0" borderId="11" xfId="0" applyNumberFormat="1" applyBorder="1" applyAlignment="1"/>
    <xf numFmtId="49" fontId="1" fillId="2" borderId="2" xfId="0" applyNumberFormat="1" applyFont="1" applyFill="1" applyBorder="1" applyAlignment="1"/>
    <xf numFmtId="164" fontId="0" fillId="0" borderId="1" xfId="0" applyNumberFormat="1" applyBorder="1" applyAlignment="1"/>
    <xf numFmtId="0" fontId="32" fillId="0" borderId="0" xfId="0" applyFont="1"/>
    <xf numFmtId="0" fontId="8" fillId="0" borderId="0" xfId="0" applyFont="1" applyBorder="1" applyAlignment="1" applyProtection="1">
      <alignment horizontal="left" vertical="center" wrapText="1"/>
    </xf>
    <xf numFmtId="0" fontId="29" fillId="0" borderId="0" xfId="4" applyBorder="1" applyProtection="1">
      <protection locked="0"/>
    </xf>
    <xf numFmtId="0" fontId="9" fillId="0" borderId="0" xfId="5" applyAlignment="1" applyProtection="1">
      <alignment vertical="center"/>
    </xf>
    <xf numFmtId="0" fontId="0" fillId="0" borderId="27" xfId="0" applyFont="1" applyBorder="1" applyAlignment="1">
      <alignment horizontal="right" vertical="center"/>
    </xf>
    <xf numFmtId="0" fontId="0" fillId="0" borderId="20" xfId="0" applyFont="1" applyBorder="1" applyAlignment="1">
      <alignment vertical="center"/>
    </xf>
    <xf numFmtId="0" fontId="8" fillId="0" borderId="48" xfId="0" applyFont="1" applyBorder="1" applyAlignment="1">
      <alignment vertical="center"/>
    </xf>
    <xf numFmtId="0" fontId="0" fillId="0" borderId="19" xfId="0" applyFont="1" applyBorder="1" applyAlignment="1" applyProtection="1">
      <alignment horizontal="left" vertical="center"/>
    </xf>
    <xf numFmtId="0" fontId="0" fillId="0" borderId="47" xfId="0" applyFont="1" applyBorder="1" applyAlignment="1" applyProtection="1">
      <alignment horizontal="right" vertical="center"/>
    </xf>
    <xf numFmtId="0" fontId="0" fillId="0" borderId="46" xfId="0" applyFont="1" applyBorder="1" applyAlignment="1">
      <alignment vertical="center"/>
    </xf>
    <xf numFmtId="0" fontId="9" fillId="0" borderId="0" xfId="5" applyBorder="1" applyAlignment="1">
      <alignment vertical="center"/>
    </xf>
    <xf numFmtId="0" fontId="0" fillId="0" borderId="0" xfId="0" applyBorder="1" applyAlignment="1" applyProtection="1">
      <alignment vertical="center"/>
      <protection locked="0"/>
    </xf>
    <xf numFmtId="0" fontId="0" fillId="0" borderId="0" xfId="0" applyFont="1" applyBorder="1" applyAlignment="1">
      <alignment vertical="center"/>
    </xf>
    <xf numFmtId="0" fontId="0" fillId="0" borderId="22" xfId="0" applyFont="1" applyBorder="1" applyAlignment="1" applyProtection="1">
      <alignment horizontal="right" vertical="center"/>
    </xf>
    <xf numFmtId="0" fontId="0" fillId="0" borderId="49" xfId="0" applyFont="1" applyBorder="1" applyAlignment="1">
      <alignment vertical="center"/>
    </xf>
    <xf numFmtId="0" fontId="8" fillId="0" borderId="24" xfId="0" applyFont="1" applyBorder="1" applyAlignment="1" applyProtection="1">
      <alignment horizontal="right" vertical="center"/>
    </xf>
    <xf numFmtId="0" fontId="8" fillId="0" borderId="44" xfId="0" applyFont="1" applyBorder="1" applyAlignment="1" applyProtection="1">
      <alignment horizontal="right" vertical="center"/>
    </xf>
    <xf numFmtId="0" fontId="0" fillId="0" borderId="43" xfId="0" applyFont="1" applyBorder="1" applyAlignment="1" applyProtection="1">
      <alignment horizontal="left" vertical="center"/>
    </xf>
    <xf numFmtId="10" fontId="8" fillId="5" borderId="0" xfId="1" applyNumberFormat="1" applyFont="1" applyFill="1" applyBorder="1" applyAlignment="1" applyProtection="1">
      <alignment vertical="center"/>
    </xf>
    <xf numFmtId="164" fontId="8" fillId="4" borderId="50" xfId="0" applyNumberFormat="1" applyFont="1" applyFill="1" applyBorder="1" applyAlignment="1" applyProtection="1">
      <alignment vertical="center"/>
    </xf>
    <xf numFmtId="164" fontId="8" fillId="6" borderId="51" xfId="0" applyNumberFormat="1" applyFont="1" applyFill="1" applyBorder="1" applyAlignment="1" applyProtection="1">
      <alignment vertical="center"/>
    </xf>
    <xf numFmtId="164" fontId="8" fillId="6" borderId="52" xfId="0" applyNumberFormat="1" applyFont="1" applyFill="1" applyBorder="1" applyAlignment="1" applyProtection="1">
      <alignment vertical="center"/>
    </xf>
    <xf numFmtId="10" fontId="8" fillId="5" borderId="52" xfId="1" applyNumberFormat="1" applyFont="1" applyFill="1" applyBorder="1" applyAlignment="1" applyProtection="1">
      <alignment vertical="center"/>
    </xf>
    <xf numFmtId="49" fontId="1" fillId="2" borderId="27" xfId="0" applyNumberFormat="1" applyFont="1" applyFill="1" applyBorder="1" applyAlignment="1" applyProtection="1">
      <alignment horizontal="left" vertical="center"/>
    </xf>
    <xf numFmtId="49" fontId="1" fillId="2" borderId="53" xfId="0" applyNumberFormat="1" applyFont="1" applyFill="1" applyBorder="1" applyAlignment="1" applyProtection="1">
      <alignment horizontal="left" vertical="center" wrapText="1"/>
    </xf>
    <xf numFmtId="49" fontId="1" fillId="2" borderId="53" xfId="0" applyNumberFormat="1" applyFont="1" applyFill="1" applyBorder="1" applyAlignment="1" applyProtection="1">
      <alignment horizontal="left" vertical="center"/>
    </xf>
    <xf numFmtId="49" fontId="1" fillId="2" borderId="46" xfId="0" applyNumberFormat="1" applyFont="1" applyFill="1" applyBorder="1" applyAlignment="1" applyProtection="1">
      <alignment horizontal="left" vertical="center"/>
    </xf>
    <xf numFmtId="0" fontId="8" fillId="0" borderId="0" xfId="0" applyFont="1" applyBorder="1" applyAlignment="1" applyProtection="1">
      <alignment horizontal="right" vertical="center"/>
      <protection locked="0"/>
    </xf>
    <xf numFmtId="49" fontId="1" fillId="2" borderId="54" xfId="0" applyNumberFormat="1" applyFont="1" applyFill="1" applyBorder="1" applyAlignment="1" applyProtection="1">
      <alignment horizontal="left" vertical="center"/>
    </xf>
    <xf numFmtId="49" fontId="1" fillId="2" borderId="55" xfId="0" applyNumberFormat="1" applyFont="1" applyFill="1" applyBorder="1" applyAlignment="1" applyProtection="1">
      <alignment horizontal="left" vertical="center" wrapText="1"/>
    </xf>
    <xf numFmtId="49" fontId="1" fillId="2" borderId="55" xfId="0" applyNumberFormat="1" applyFont="1" applyFill="1" applyBorder="1" applyAlignment="1" applyProtection="1">
      <alignment horizontal="left" vertical="center"/>
    </xf>
    <xf numFmtId="49" fontId="1" fillId="2" borderId="56" xfId="0" applyNumberFormat="1" applyFont="1" applyFill="1" applyBorder="1" applyAlignment="1" applyProtection="1">
      <alignment horizontal="left" vertical="center"/>
    </xf>
    <xf numFmtId="0" fontId="0" fillId="6" borderId="52" xfId="0" applyFill="1" applyBorder="1"/>
    <xf numFmtId="0" fontId="1" fillId="2" borderId="47" xfId="0" applyFont="1" applyFill="1" applyBorder="1" applyAlignment="1" applyProtection="1">
      <alignment horizontal="left" vertical="top" wrapText="1"/>
    </xf>
    <xf numFmtId="0" fontId="1" fillId="2" borderId="54" xfId="0" applyFont="1" applyFill="1" applyBorder="1" applyAlignment="1" applyProtection="1">
      <alignment horizontal="left" vertical="top" wrapText="1"/>
    </xf>
    <xf numFmtId="0" fontId="1" fillId="2" borderId="55" xfId="0" applyFont="1" applyFill="1" applyBorder="1" applyAlignment="1" applyProtection="1">
      <alignment horizontal="left" vertical="top" wrapText="1"/>
    </xf>
    <xf numFmtId="0" fontId="1" fillId="2" borderId="56" xfId="0" applyFont="1" applyFill="1" applyBorder="1" applyAlignment="1" applyProtection="1">
      <alignment horizontal="left" vertical="top" wrapText="1"/>
    </xf>
    <xf numFmtId="0" fontId="1" fillId="2" borderId="34" xfId="0" applyFont="1" applyFill="1" applyBorder="1" applyAlignment="1" applyProtection="1">
      <alignment horizontal="left" vertical="top" wrapText="1"/>
    </xf>
    <xf numFmtId="0" fontId="1" fillId="2" borderId="28" xfId="0" applyFont="1" applyFill="1" applyBorder="1" applyAlignment="1" applyProtection="1">
      <alignment horizontal="left" vertical="top" wrapText="1"/>
    </xf>
    <xf numFmtId="49" fontId="1" fillId="2" borderId="27" xfId="0" applyNumberFormat="1" applyFont="1" applyFill="1" applyBorder="1" applyAlignment="1" applyProtection="1">
      <alignment horizontal="left"/>
    </xf>
    <xf numFmtId="49" fontId="1" fillId="2" borderId="53" xfId="0" applyNumberFormat="1" applyFont="1" applyFill="1" applyBorder="1" applyAlignment="1" applyProtection="1">
      <alignment horizontal="left" wrapText="1"/>
    </xf>
    <xf numFmtId="49" fontId="1" fillId="2" borderId="53" xfId="0" applyNumberFormat="1" applyFont="1" applyFill="1" applyBorder="1" applyAlignment="1" applyProtection="1">
      <alignment horizontal="left"/>
    </xf>
    <xf numFmtId="49" fontId="1" fillId="2" borderId="46" xfId="0" applyNumberFormat="1" applyFont="1" applyFill="1" applyBorder="1" applyAlignment="1" applyProtection="1">
      <alignment horizontal="left"/>
    </xf>
    <xf numFmtId="0" fontId="1" fillId="2" borderId="54" xfId="0" applyFont="1" applyFill="1" applyBorder="1" applyAlignment="1">
      <alignment horizontal="left" wrapText="1"/>
    </xf>
    <xf numFmtId="0" fontId="1" fillId="2" borderId="55" xfId="0" applyFont="1" applyFill="1" applyBorder="1" applyAlignment="1">
      <alignment horizontal="left" wrapText="1"/>
    </xf>
    <xf numFmtId="0" fontId="1" fillId="2" borderId="56" xfId="0" applyFont="1" applyFill="1" applyBorder="1" applyAlignment="1">
      <alignment horizontal="left" wrapText="1"/>
    </xf>
    <xf numFmtId="0" fontId="0" fillId="0" borderId="54" xfId="0" applyFont="1" applyBorder="1" applyAlignment="1">
      <alignment horizontal="left" wrapText="1"/>
    </xf>
    <xf numFmtId="0" fontId="0" fillId="0" borderId="55" xfId="0" applyFont="1" applyBorder="1" applyAlignment="1">
      <alignment horizontal="left" wrapText="1"/>
    </xf>
    <xf numFmtId="0" fontId="0" fillId="0" borderId="56" xfId="0" applyFont="1" applyBorder="1" applyAlignment="1">
      <alignment horizontal="left" wrapText="1"/>
    </xf>
    <xf numFmtId="0" fontId="0" fillId="0" borderId="0" xfId="0" applyFont="1" applyBorder="1" applyAlignment="1" applyProtection="1">
      <protection locked="0"/>
    </xf>
    <xf numFmtId="10" fontId="9" fillId="4" borderId="0" xfId="1" applyNumberFormat="1" applyFont="1" applyFill="1" applyBorder="1" applyAlignment="1" applyProtection="1">
      <alignment vertical="center"/>
    </xf>
    <xf numFmtId="164" fontId="8" fillId="0" borderId="20" xfId="0" applyNumberFormat="1" applyFont="1" applyBorder="1" applyAlignment="1" applyProtection="1">
      <alignment vertical="center"/>
    </xf>
    <xf numFmtId="10" fontId="0" fillId="0" borderId="5" xfId="1" applyNumberFormat="1" applyFont="1" applyFill="1" applyBorder="1" applyProtection="1">
      <protection locked="0"/>
    </xf>
    <xf numFmtId="49" fontId="1" fillId="2" borderId="54" xfId="0" applyNumberFormat="1" applyFont="1" applyFill="1" applyBorder="1" applyAlignment="1" applyProtection="1">
      <alignment horizontal="left" vertical="top" wrapText="1"/>
    </xf>
    <xf numFmtId="49" fontId="1" fillId="2" borderId="55" xfId="0" applyNumberFormat="1" applyFont="1" applyFill="1" applyBorder="1" applyAlignment="1" applyProtection="1">
      <alignment horizontal="left" vertical="top" wrapText="1"/>
    </xf>
    <xf numFmtId="49" fontId="1" fillId="2" borderId="56" xfId="0" applyNumberFormat="1" applyFont="1" applyFill="1" applyBorder="1" applyAlignment="1" applyProtection="1">
      <alignment horizontal="left" vertical="top" wrapText="1"/>
    </xf>
    <xf numFmtId="0" fontId="4" fillId="0" borderId="0" xfId="3" applyFill="1" applyAlignment="1" applyProtection="1">
      <alignment horizontal="left" vertical="center"/>
    </xf>
    <xf numFmtId="0" fontId="0" fillId="0" borderId="0" xfId="0" applyFill="1"/>
    <xf numFmtId="0" fontId="0" fillId="0" borderId="0" xfId="0" applyFill="1" applyProtection="1">
      <protection locked="0"/>
    </xf>
    <xf numFmtId="0" fontId="0" fillId="0" borderId="0" xfId="0" applyFont="1" applyFill="1"/>
    <xf numFmtId="0" fontId="31" fillId="0" borderId="0" xfId="59" applyFont="1"/>
    <xf numFmtId="0" fontId="32" fillId="0" borderId="0" xfId="0" applyFont="1" applyFill="1"/>
    <xf numFmtId="49" fontId="1" fillId="2" borderId="28" xfId="0" applyNumberFormat="1" applyFont="1" applyFill="1" applyBorder="1" applyAlignment="1" applyProtection="1">
      <alignment horizontal="left"/>
    </xf>
    <xf numFmtId="49" fontId="1" fillId="2" borderId="28" xfId="0" applyNumberFormat="1" applyFont="1" applyFill="1" applyBorder="1" applyAlignment="1" applyProtection="1">
      <alignment horizontal="left" vertical="center"/>
    </xf>
  </cellXfs>
  <cellStyles count="60">
    <cellStyle name="20% - Accent1" xfId="18" builtinId="30" customBuiltin="1"/>
    <cellStyle name="20% - Accent2" xfId="21" builtinId="34" customBuiltin="1"/>
    <cellStyle name="20% - Accent3" xfId="24" builtinId="38" customBuiltin="1"/>
    <cellStyle name="20% - Accent4" xfId="27" builtinId="42" customBuiltin="1"/>
    <cellStyle name="20% - Accent5" xfId="30" builtinId="46" customBuiltin="1"/>
    <cellStyle name="20% - Accent6" xfId="33" builtinId="50" customBuiltin="1"/>
    <cellStyle name="40% - Accent1" xfId="19" builtinId="31" customBuiltin="1"/>
    <cellStyle name="40% - Accent2" xfId="22" builtinId="35" customBuiltin="1"/>
    <cellStyle name="40% - Accent3" xfId="25" builtinId="39" customBuiltin="1"/>
    <cellStyle name="40% - Accent4" xfId="28" builtinId="43" customBuiltin="1"/>
    <cellStyle name="40% - Accent5" xfId="31" builtinId="47" customBuiltin="1"/>
    <cellStyle name="40% - Accent6" xfId="34" builtinId="51" customBuiltin="1"/>
    <cellStyle name="60% - Accent1 2" xfId="45" xr:uid="{B8BE6E12-6887-47B8-9128-B5852D66A80B}"/>
    <cellStyle name="60% - Accent2 2" xfId="46" xr:uid="{EC956A6A-D2C6-4B50-AB8C-619E39611007}"/>
    <cellStyle name="60% - Accent3 2" xfId="47" xr:uid="{4A6B2247-E4C6-4DFC-997A-66324A4AF72A}"/>
    <cellStyle name="60% - Accent4 2" xfId="48" xr:uid="{C71B243E-4201-4C11-BDC7-747DF6B503C3}"/>
    <cellStyle name="60% - Accent5 2" xfId="49" xr:uid="{7F4EFE76-4C4F-42D5-9AAB-B6CBEB0356D4}"/>
    <cellStyle name="60% - Accent6 2" xfId="50" xr:uid="{06FF9984-B3A9-4CE8-8CB7-43A8DFF7428B}"/>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8" builtinId="27" customBuiltin="1"/>
    <cellStyle name="Calculation" xfId="11" builtinId="22" customBuiltin="1"/>
    <cellStyle name="Check Cell" xfId="13" builtinId="23" customBuiltin="1"/>
    <cellStyle name="Comma" xfId="2" builtinId="3"/>
    <cellStyle name="Comma 2" xfId="55" xr:uid="{E8F2E9E9-FA63-4B0E-87AA-DA384AAC1CB2}"/>
    <cellStyle name="Comma 3" xfId="41" xr:uid="{CEBC972B-1170-4F3B-B5B2-85D18CB8CD2A}"/>
    <cellStyle name="Comma 4" xfId="58" xr:uid="{E1592B3D-A7E7-4F42-966F-2D05D1E6DB94}"/>
    <cellStyle name="Currency 2" xfId="52" xr:uid="{7F2336AC-AEC6-44BB-9843-6AB4C7A83555}"/>
    <cellStyle name="Currency 3" xfId="38" xr:uid="{C0CA56D2-FCC9-425D-B8BE-4CA1EACC0F15}"/>
    <cellStyle name="Explanatory Text" xfId="15"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59" builtinId="8"/>
    <cellStyle name="Hyperlink 2" xfId="36" xr:uid="{DF76F4B9-5705-41BE-BBB1-BB2A73800F2A}"/>
    <cellStyle name="Input" xfId="9" builtinId="20" customBuiltin="1"/>
    <cellStyle name="Linked Cell" xfId="12" builtinId="24" customBuiltin="1"/>
    <cellStyle name="Neutral 2" xfId="44" xr:uid="{B61B3FED-A60A-4BC6-B79A-A6A28E3C5544}"/>
    <cellStyle name="Normal" xfId="0" builtinId="0"/>
    <cellStyle name="Normal 2" xfId="39" xr:uid="{45F7E9FA-2816-4A61-B04D-9F1AA081D81E}"/>
    <cellStyle name="Normal 2 2" xfId="53" xr:uid="{74C91730-0942-4164-8EA3-08DC1AA40291}"/>
    <cellStyle name="Normal 3" xfId="51" xr:uid="{6E024C20-0FC3-435F-BF79-41F821128B61}"/>
    <cellStyle name="Normal 3 2" xfId="57" xr:uid="{40934944-6FE2-4A55-8DE8-E1997CF10638}"/>
    <cellStyle name="Normal 4" xfId="40" xr:uid="{F72E2698-4362-4807-A2F4-1AF90DCAFAC8}"/>
    <cellStyle name="Normal 5" xfId="35" xr:uid="{AACB53D9-7162-46C4-91B6-C26B2D7FD89E}"/>
    <cellStyle name="Note 2" xfId="54" xr:uid="{9084BD4C-097A-402D-8E38-E76493DBDFBE}"/>
    <cellStyle name="Output" xfId="10" builtinId="21" customBuiltin="1"/>
    <cellStyle name="Percent" xfId="1" builtinId="5"/>
    <cellStyle name="Percent 2" xfId="56" xr:uid="{C55701F7-9B62-432F-AB49-95100F132537}"/>
    <cellStyle name="Percent 3" xfId="42" xr:uid="{D4EAE29E-89BE-4B09-9B5B-49E5D2C50CB7}"/>
    <cellStyle name="Percent 4" xfId="37" xr:uid="{65D109B4-4063-42E7-B322-87513D394733}"/>
    <cellStyle name="Title 2" xfId="43" xr:uid="{DD2E3F6F-7132-478E-AE82-C0A69DA3B185}"/>
    <cellStyle name="Total" xfId="16" builtinId="25" customBuiltin="1"/>
    <cellStyle name="Warning Text" xfId="14" builtinId="11" customBuiltin="1"/>
  </cellStyles>
  <dxfs count="198">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numFmt numFmtId="164" formatCode="&quot;$&quot;#,##0.00"/>
      <alignment horizontal="right"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164" formatCode="&quot;$&quot;#,##0.00"/>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4" formatCode="&quot;$&quot;#,##0.00"/>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4" formatCode="&quot;$&quot;#,##0.00"/>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left" vertical="center" textRotation="0" wrapText="1" indent="0" justifyLastLine="0" shrinkToFit="0" readingOrder="0"/>
      <border diagonalUp="0" diagonalDown="0">
        <left/>
        <right/>
        <top style="thin">
          <color indexed="64"/>
        </top>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border diagonalUp="0" diagonalDown="0" outline="0">
        <left style="thin">
          <color indexed="64"/>
        </left>
        <right style="thin">
          <color indexed="64"/>
        </right>
        <top/>
        <bottom/>
      </border>
    </dxf>
    <dxf>
      <numFmt numFmtId="19" formatCode="m/d/yyyy"/>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numFmt numFmtId="1" formatCode="0"/>
      <alignment horizontal="left" vertical="center" textRotation="0" wrapText="0" indent="0" justifyLastLine="0" shrinkToFit="0" readingOrder="0"/>
      <border diagonalUp="0" diagonalDown="0">
        <left style="thin">
          <color indexed="64"/>
        </left>
        <right/>
        <top style="thin">
          <color indexed="64"/>
        </top>
        <bottom style="thin">
          <color indexed="64"/>
        </bottom>
        <vertical/>
        <horizontal/>
      </border>
    </dxf>
    <dxf>
      <numFmt numFmtId="30" formatCode="@"/>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numFmt numFmtId="164" formatCode="&quot;$&quot;#,##0.00"/>
      <alignment horizontal="right" vertical="center" textRotation="0" wrapText="0" indent="0" justifyLastLine="0" shrinkToFit="0" readingOrder="0"/>
      <border diagonalUp="0" diagonalDown="0" outline="0">
        <left style="thin">
          <color indexed="64"/>
        </left>
        <right style="thin">
          <color indexed="64"/>
        </right>
        <top/>
        <bottom/>
      </border>
    </dxf>
    <dxf>
      <numFmt numFmtId="164" formatCode="&quot;$&quot;#,##0.00"/>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numFmt numFmtId="164" formatCode="&quot;$&quot;#,##0.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4" formatCode="&quot;$&quot;#,##0.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4" formatCode="&quot;$&quot;#,##0.0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 formatCode="0"/>
      <alignment horizontal="right" vertical="center" textRotation="0" wrapText="0" indent="0" justifyLastLine="0" shrinkToFit="0" readingOrder="0"/>
      <border diagonalUp="0" diagonalDown="0" outline="0">
        <left style="thin">
          <color indexed="64"/>
        </left>
        <right style="thin">
          <color indexed="64"/>
        </right>
        <top/>
        <bottom/>
      </border>
    </dxf>
    <dxf>
      <numFmt numFmtId="1" formatCode="0"/>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border diagonalUp="0" diagonalDown="0">
        <left/>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alignment horizontal="right"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protection locked="0" hidden="0"/>
    </dxf>
    <dxf>
      <protection locked="0" hidden="0"/>
    </dxf>
    <dxf>
      <protection locked="0" hidden="0"/>
    </dxf>
    <dxf>
      <protection locked="0" hidden="0"/>
    </dxf>
    <dxf>
      <protection locked="0" hidden="0"/>
    </dxf>
    <dxf>
      <fill>
        <patternFill patternType="none">
          <fgColor indexed="64"/>
          <bgColor auto="1"/>
        </patternFill>
      </fill>
      <protection locked="0" hidden="0"/>
    </dxf>
    <dxf>
      <protection locked="0" hidden="0"/>
    </dxf>
    <dxf>
      <protection locked="0" hidden="0"/>
    </dxf>
    <dxf>
      <protection locked="0" hidden="0"/>
    </dxf>
    <dxf>
      <protection locked="0" hidden="0"/>
    </dxf>
    <dxf>
      <protection locked="0" hidden="0"/>
    </dxf>
    <dxf>
      <protection locked="0" hidden="0"/>
    </dxf>
    <dxf>
      <border outline="0">
        <top style="medium">
          <color indexed="64"/>
        </top>
      </border>
    </dxf>
    <dxf>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top" textRotation="0" wrapText="1" indent="0" justifyLastLine="0" shrinkToFit="0" readingOrder="0"/>
      <border diagonalUp="0" diagonalDown="0" outline="0">
        <left style="thin">
          <color indexed="64"/>
        </left>
        <right style="thin">
          <color indexed="64"/>
        </right>
        <top/>
        <bottom/>
      </border>
      <protection locked="1" hidden="0"/>
    </dxf>
    <dxf>
      <numFmt numFmtId="14" formatCode="0.00%"/>
      <fill>
        <patternFill patternType="none">
          <fgColor indexed="64"/>
          <bgColor auto="1"/>
        </patternFill>
      </fill>
      <border diagonalUp="0" diagonalDown="0" outline="0">
        <left style="thin">
          <color indexed="64"/>
        </left>
        <right/>
        <top style="thin">
          <color indexed="64"/>
        </top>
        <bottom/>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general" vertical="center" textRotation="0" wrapText="0" indent="0" justifyLastLine="0" shrinkToFit="0" readingOrder="0"/>
      <border diagonalUp="0" diagonalDown="0" outline="0">
        <left/>
        <right style="thin">
          <color indexed="64"/>
        </right>
        <top style="thin">
          <color indexed="64"/>
        </top>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164" formatCode="&quot;$&quot;#,##0.00"/>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164" formatCode="&quot;$&quot;#,##0.00"/>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164" formatCode="&quot;$&quot;#,##0.00"/>
      <alignment horizontal="general"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right style="thin">
          <color indexed="64"/>
        </right>
        <top style="thin">
          <color indexed="64"/>
        </top>
        <bottom style="thin">
          <color indexed="64"/>
        </bottom>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right style="medium">
          <color indexed="64"/>
        </right>
        <top/>
        <bottom/>
        <vertical/>
        <horizontal/>
      </border>
      <protection locked="1"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theme="1"/>
        <name val="Calibri"/>
        <family val="2"/>
        <scheme val="minor"/>
      </font>
      <alignment horizontal="right" vertical="center" textRotation="0" wrapText="0"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right style="medium">
          <color indexed="64"/>
        </right>
        <top/>
        <bottom/>
        <vertical/>
        <horizontal/>
      </border>
      <protection locked="1"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right style="medium">
          <color indexed="64"/>
        </right>
        <top/>
        <bottom/>
        <vertical/>
        <horizontal/>
      </border>
      <protection locked="1"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theme="1"/>
        <name val="Calibri"/>
        <family val="2"/>
        <scheme val="minor"/>
      </font>
      <alignment horizontal="right" vertical="center" textRotation="0" wrapText="0"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right style="medium">
          <color indexed="64"/>
        </right>
        <top/>
        <bottom/>
        <vertical/>
        <horizontal/>
      </border>
      <protection locked="1" hidden="0"/>
    </dxf>
    <dxf>
      <border diagonalUp="0" diagonalDown="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style="medium">
          <color indexed="64"/>
        </left>
        <right style="medium">
          <color indexed="64"/>
        </right>
        <top/>
        <bottom/>
        <vertical/>
        <horizontal/>
      </border>
      <protection locked="1" hidden="0"/>
    </dxf>
    <dxf>
      <border outline="0">
        <right style="medium">
          <color indexed="64"/>
        </right>
      </border>
    </dxf>
    <dxf>
      <border>
        <bottom style="medium">
          <color auto="1"/>
        </bottom>
      </border>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thin">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alignment horizontal="general" vertical="center" textRotation="0" wrapText="0" indent="0" justifyLastLine="0" shrinkToFit="0" readingOrder="0"/>
      <border diagonalUp="0" diagonalDown="0">
        <left style="medium">
          <color indexed="64"/>
        </left>
        <right style="thin">
          <color indexed="64"/>
        </right>
        <top/>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border diagonalUp="0" diagonalDown="0">
        <left style="medium">
          <color indexed="64"/>
        </left>
        <right style="medium">
          <color indexed="64"/>
        </right>
        <top/>
        <bottom/>
        <vertical/>
        <horizontal/>
      </border>
      <protection locked="1" hidden="0"/>
    </dxf>
    <dxf>
      <border outline="0">
        <right style="medium">
          <color indexed="64"/>
        </right>
        <bottom style="medium">
          <color indexed="64"/>
        </bottom>
      </border>
    </dxf>
    <dxf>
      <fill>
        <patternFill patternType="solid">
          <fgColor indexed="64"/>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fill>
        <patternFill patternType="solid">
          <fgColor indexed="64"/>
          <bgColor theme="0" tint="-4.9989318521683403E-2"/>
        </patternFill>
      </fill>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dxf>
    <dxf>
      <border outline="0">
        <top style="medium">
          <color indexed="64"/>
        </top>
      </border>
    </dxf>
    <dxf>
      <font>
        <b/>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top"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4" formatCode="0.00%"/>
      <fill>
        <patternFill patternType="solid">
          <fgColor indexed="64"/>
          <bgColor rgb="FFFFFF00"/>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0" tint="-4.9989318521683403E-2"/>
        </patternFill>
      </fill>
      <alignment horizontal="general" vertical="center" textRotation="0" wrapText="0" indent="0" justifyLastLine="0" shrinkToFit="0" readingOrder="0"/>
      <border diagonalUp="0" diagonalDown="0">
        <left/>
        <right style="thin">
          <color theme="0" tint="-0.24994659260841701"/>
        </right>
        <top style="thin">
          <color theme="0" tint="-0.24994659260841701"/>
        </top>
        <bottom style="thin">
          <color theme="0" tint="-0.24994659260841701"/>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4" tint="0.59999389629810485"/>
        </patternFill>
      </fill>
      <alignment horizontal="general"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4" tint="0.59999389629810485"/>
        </patternFill>
      </fill>
      <alignment horizontal="general"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1" hidden="0"/>
    </dxf>
    <dxf>
      <font>
        <b val="0"/>
        <i val="0"/>
        <strike val="0"/>
        <condense val="0"/>
        <extend val="0"/>
        <outline val="0"/>
        <shadow val="0"/>
        <u val="none"/>
        <vertAlign val="baseline"/>
        <sz val="11"/>
        <color auto="1"/>
        <name val="Calibri"/>
        <family val="2"/>
        <scheme val="minor"/>
      </font>
      <numFmt numFmtId="164" formatCode="&quot;$&quot;#,##0.00"/>
      <fill>
        <patternFill patternType="solid">
          <fgColor indexed="64"/>
          <bgColor theme="4" tint="0.59999389629810485"/>
        </patternFill>
      </fill>
      <alignment horizontal="general" vertical="center" textRotation="0" wrapText="0" indent="0" justifyLastLine="0" shrinkToFit="0" readingOrder="0"/>
      <border diagonalUp="0" diagonalDown="0">
        <left style="thin">
          <color theme="0" tint="-0.499984740745262"/>
        </left>
        <right style="thin">
          <color theme="0" tint="-0.499984740745262"/>
        </right>
        <top style="thin">
          <color theme="0" tint="-0.499984740745262"/>
        </top>
        <bottom style="thin">
          <color theme="0" tint="-0.499984740745262"/>
        </bottom>
        <vertical/>
        <horizontal/>
      </border>
      <protection locked="1" hidden="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bottom"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righ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alignment horizontal="left" vertical="center" textRotation="0" wrapText="0" indent="0" justifyLastLine="0" shrinkToFit="0" readingOrder="0"/>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rgb="FFFFFF00"/>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11"/>
        <color theme="1"/>
        <name val="Calibri"/>
        <family val="2"/>
        <scheme val="minor"/>
      </font>
      <alignment horizontal="left" vertical="bottom"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Table Style 1" pivot="0" count="0" xr9:uid="{2022560C-F1B9-432F-9BB5-097F52DA626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WPPA/ACTUARY/HEALTH/Community%20Rating/2017/zzz%20-%202016%20Forms/FOR%20PLANS%20Small%20HMO%20Form%20v7.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Controls"/>
      <sheetName val="data"/>
      <sheetName val="Current CR Payment1"/>
      <sheetName val="CR Payment Adjustment1"/>
      <sheetName val="Current CR Payment2"/>
      <sheetName val="CR Payment Adjustment2"/>
      <sheetName val="Current CR Payment3"/>
      <sheetName val="CR Payment Adjustment3"/>
    </sheetNames>
    <sheetDataSet>
      <sheetData sheetId="0" refreshError="1"/>
      <sheetData sheetId="1">
        <row r="1">
          <cell r="B1">
            <v>1</v>
          </cell>
        </row>
      </sheetData>
      <sheetData sheetId="2">
        <row r="3">
          <cell r="A3">
            <v>1</v>
          </cell>
          <cell r="B3">
            <v>2016</v>
          </cell>
          <cell r="C3" t="str">
            <v>Aetna HealthFund</v>
          </cell>
          <cell r="D3">
            <v>224</v>
          </cell>
          <cell r="E3" t="str">
            <v>N61</v>
          </cell>
          <cell r="F3">
            <v>0</v>
          </cell>
          <cell r="G3" t="str">
            <v>HDHP</v>
          </cell>
          <cell r="H3" t="str">
            <v>CDHP</v>
          </cell>
          <cell r="I3">
            <v>0</v>
          </cell>
          <cell r="J3">
            <v>22</v>
          </cell>
          <cell r="K3" t="str">
            <v>N6</v>
          </cell>
          <cell r="L3">
            <v>0</v>
          </cell>
          <cell r="M3">
            <v>0</v>
          </cell>
          <cell r="N3">
            <v>0</v>
          </cell>
          <cell r="O3">
            <v>0</v>
          </cell>
          <cell r="P3">
            <v>0</v>
          </cell>
          <cell r="Q3">
            <v>0</v>
          </cell>
          <cell r="R3">
            <v>0</v>
          </cell>
          <cell r="S3">
            <v>0</v>
          </cell>
          <cell r="T3">
            <v>0</v>
          </cell>
          <cell r="U3">
            <v>0</v>
          </cell>
          <cell r="V3">
            <v>0</v>
          </cell>
          <cell r="W3">
            <v>0</v>
          </cell>
          <cell r="X3">
            <v>0</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cell r="AU3">
            <v>0</v>
          </cell>
          <cell r="AV3">
            <v>0</v>
          </cell>
          <cell r="AW3">
            <v>0</v>
          </cell>
          <cell r="AX3">
            <v>0</v>
          </cell>
          <cell r="AY3">
            <v>0</v>
          </cell>
          <cell r="AZ3">
            <v>0</v>
          </cell>
          <cell r="BA3">
            <v>0</v>
          </cell>
          <cell r="BB3">
            <v>0</v>
          </cell>
          <cell r="BC3">
            <v>0</v>
          </cell>
          <cell r="BD3">
            <v>0</v>
          </cell>
          <cell r="BE3">
            <v>0</v>
          </cell>
          <cell r="BF3">
            <v>0</v>
          </cell>
          <cell r="BG3">
            <v>0</v>
          </cell>
          <cell r="BH3">
            <v>0</v>
          </cell>
          <cell r="BI3">
            <v>0</v>
          </cell>
          <cell r="BJ3">
            <v>0</v>
          </cell>
          <cell r="BK3">
            <v>0</v>
          </cell>
          <cell r="BL3">
            <v>0</v>
          </cell>
          <cell r="BM3">
            <v>0</v>
          </cell>
          <cell r="BN3">
            <v>0</v>
          </cell>
          <cell r="BO3">
            <v>0</v>
          </cell>
          <cell r="BP3" t="str">
            <v>C</v>
          </cell>
          <cell r="BQ3">
            <v>0</v>
          </cell>
          <cell r="BR3">
            <v>0</v>
          </cell>
          <cell r="BS3">
            <v>0</v>
          </cell>
          <cell r="BT3">
            <v>0</v>
          </cell>
          <cell r="BU3">
            <v>0</v>
          </cell>
          <cell r="BV3">
            <v>0</v>
          </cell>
          <cell r="BW3">
            <v>0</v>
          </cell>
          <cell r="BX3">
            <v>0</v>
          </cell>
          <cell r="BY3">
            <v>0</v>
          </cell>
          <cell r="BZ3">
            <v>0</v>
          </cell>
          <cell r="CA3">
            <v>0</v>
          </cell>
          <cell r="CB3">
            <v>0</v>
          </cell>
          <cell r="CC3">
            <v>0</v>
          </cell>
          <cell r="CD3">
            <v>0</v>
          </cell>
          <cell r="CE3">
            <v>0</v>
          </cell>
          <cell r="CF3">
            <v>0</v>
          </cell>
          <cell r="CG3">
            <v>0</v>
          </cell>
          <cell r="CH3">
            <v>0</v>
          </cell>
          <cell r="CI3">
            <v>0</v>
          </cell>
          <cell r="CJ3">
            <v>0</v>
          </cell>
          <cell r="CK3">
            <v>0</v>
          </cell>
          <cell r="CL3">
            <v>0</v>
          </cell>
          <cell r="CM3">
            <v>0</v>
          </cell>
          <cell r="CN3">
            <v>0</v>
          </cell>
          <cell r="CO3">
            <v>0</v>
          </cell>
          <cell r="CP3">
            <v>4</v>
          </cell>
          <cell r="CQ3">
            <v>1</v>
          </cell>
          <cell r="CR3">
            <v>0</v>
          </cell>
          <cell r="CS3" t="str">
            <v>L</v>
          </cell>
          <cell r="CT3" t="str">
            <v>L</v>
          </cell>
          <cell r="CU3">
            <v>0</v>
          </cell>
          <cell r="CV3">
            <v>0</v>
          </cell>
          <cell r="CW3">
            <v>0</v>
          </cell>
          <cell r="CX3">
            <v>0</v>
          </cell>
          <cell r="CY3">
            <v>0</v>
          </cell>
          <cell r="CZ3">
            <v>7.35</v>
          </cell>
          <cell r="DA3">
            <v>16.21</v>
          </cell>
          <cell r="DB3">
            <v>0</v>
          </cell>
          <cell r="DC3">
            <v>0</v>
          </cell>
          <cell r="DD3">
            <v>0</v>
          </cell>
          <cell r="DE3">
            <v>0</v>
          </cell>
          <cell r="DF3">
            <v>0</v>
          </cell>
          <cell r="DG3">
            <v>0</v>
          </cell>
          <cell r="DH3">
            <v>0</v>
          </cell>
          <cell r="DI3">
            <v>1</v>
          </cell>
          <cell r="DJ3">
            <v>2016</v>
          </cell>
          <cell r="DK3" t="str">
            <v>Aetna HealthFund</v>
          </cell>
          <cell r="DL3" t="str">
            <v>HDHP</v>
          </cell>
          <cell r="DM3" t="str">
            <v>CDHP</v>
          </cell>
          <cell r="DN3">
            <v>0</v>
          </cell>
          <cell r="DO3">
            <v>22</v>
          </cell>
          <cell r="DP3" t="str">
            <v>N6</v>
          </cell>
          <cell r="DQ3">
            <v>0</v>
          </cell>
          <cell r="DR3">
            <v>0</v>
          </cell>
          <cell r="DS3">
            <v>0</v>
          </cell>
          <cell r="DT3">
            <v>0</v>
          </cell>
          <cell r="DU3">
            <v>0</v>
          </cell>
          <cell r="DV3">
            <v>0</v>
          </cell>
          <cell r="DW3">
            <v>230.91</v>
          </cell>
          <cell r="DX3">
            <v>509.36</v>
          </cell>
          <cell r="DY3">
            <v>0</v>
          </cell>
          <cell r="DZ3">
            <v>0</v>
          </cell>
          <cell r="EA3">
            <v>0</v>
          </cell>
          <cell r="EB3">
            <v>0</v>
          </cell>
          <cell r="EC3">
            <v>0</v>
          </cell>
          <cell r="ED3">
            <v>0</v>
          </cell>
          <cell r="EE3">
            <v>0</v>
          </cell>
          <cell r="EF3">
            <v>0</v>
          </cell>
          <cell r="EG3">
            <v>0</v>
          </cell>
          <cell r="EH3">
            <v>0</v>
          </cell>
          <cell r="EI3">
            <v>0</v>
          </cell>
          <cell r="EJ3">
            <v>0</v>
          </cell>
          <cell r="EK3">
            <v>0</v>
          </cell>
          <cell r="EL3">
            <v>0</v>
          </cell>
          <cell r="EM3">
            <v>0</v>
          </cell>
          <cell r="EN3">
            <v>0</v>
          </cell>
          <cell r="EO3">
            <v>0</v>
          </cell>
          <cell r="EP3">
            <v>0</v>
          </cell>
          <cell r="EQ3">
            <v>0</v>
          </cell>
          <cell r="ER3">
            <v>0</v>
          </cell>
          <cell r="ES3">
            <v>0</v>
          </cell>
          <cell r="ET3">
            <v>0</v>
          </cell>
          <cell r="EU3">
            <v>0</v>
          </cell>
          <cell r="EV3">
            <v>0</v>
          </cell>
          <cell r="EW3">
            <v>0</v>
          </cell>
          <cell r="EX3">
            <v>0</v>
          </cell>
          <cell r="EY3">
            <v>0</v>
          </cell>
          <cell r="EZ3">
            <v>0</v>
          </cell>
          <cell r="FA3">
            <v>0</v>
          </cell>
          <cell r="FB3">
            <v>0</v>
          </cell>
          <cell r="FC3">
            <v>0</v>
          </cell>
          <cell r="FD3">
            <v>0</v>
          </cell>
          <cell r="FE3">
            <v>0</v>
          </cell>
          <cell r="FF3">
            <v>0</v>
          </cell>
          <cell r="FG3">
            <v>0</v>
          </cell>
          <cell r="FH3">
            <v>0</v>
          </cell>
          <cell r="FI3">
            <v>0</v>
          </cell>
          <cell r="FJ3">
            <v>0</v>
          </cell>
          <cell r="FK3">
            <v>0</v>
          </cell>
          <cell r="FL3">
            <v>0</v>
          </cell>
          <cell r="FM3">
            <v>0</v>
          </cell>
          <cell r="FN3">
            <v>0</v>
          </cell>
          <cell r="FO3">
            <v>0</v>
          </cell>
          <cell r="FP3">
            <v>0</v>
          </cell>
          <cell r="FQ3">
            <v>0</v>
          </cell>
          <cell r="FR3">
            <v>0</v>
          </cell>
          <cell r="FS3">
            <v>0</v>
          </cell>
          <cell r="FT3">
            <v>0</v>
          </cell>
          <cell r="FU3">
            <v>0</v>
          </cell>
          <cell r="FV3">
            <v>0</v>
          </cell>
          <cell r="FW3">
            <v>0</v>
          </cell>
          <cell r="FX3">
            <v>0</v>
          </cell>
          <cell r="FY3">
            <v>0</v>
          </cell>
          <cell r="FZ3">
            <v>0</v>
          </cell>
          <cell r="GA3">
            <v>0</v>
          </cell>
          <cell r="GB3">
            <v>210.05</v>
          </cell>
          <cell r="GC3">
            <v>529.74</v>
          </cell>
          <cell r="GD3">
            <v>0</v>
          </cell>
          <cell r="GE3">
            <v>0</v>
          </cell>
          <cell r="GF3">
            <v>0</v>
          </cell>
          <cell r="GG3">
            <v>0</v>
          </cell>
          <cell r="GH3">
            <v>0</v>
          </cell>
          <cell r="GI3">
            <v>0</v>
          </cell>
          <cell r="GJ3">
            <v>0</v>
          </cell>
          <cell r="GK3">
            <v>0</v>
          </cell>
          <cell r="GL3">
            <v>0</v>
          </cell>
          <cell r="GM3">
            <v>0</v>
          </cell>
          <cell r="GN3">
            <v>0</v>
          </cell>
          <cell r="GO3">
            <v>0</v>
          </cell>
          <cell r="GP3">
            <v>0</v>
          </cell>
          <cell r="GQ3">
            <v>0</v>
          </cell>
          <cell r="GR3">
            <v>0</v>
          </cell>
          <cell r="GS3">
            <v>0</v>
          </cell>
          <cell r="GT3">
            <v>0</v>
          </cell>
          <cell r="GU3">
            <v>0</v>
          </cell>
          <cell r="GV3">
            <v>0</v>
          </cell>
          <cell r="GW3">
            <v>0</v>
          </cell>
          <cell r="GX3">
            <v>0</v>
          </cell>
          <cell r="GY3">
            <v>0</v>
          </cell>
          <cell r="GZ3">
            <v>0</v>
          </cell>
          <cell r="HA3">
            <v>0</v>
          </cell>
          <cell r="HB3">
            <v>0</v>
          </cell>
          <cell r="HC3">
            <v>0</v>
          </cell>
          <cell r="HD3">
            <v>0</v>
          </cell>
          <cell r="HE3">
            <v>0</v>
          </cell>
          <cell r="HF3">
            <v>0</v>
          </cell>
          <cell r="HG3">
            <v>0</v>
          </cell>
          <cell r="HH3">
            <v>0</v>
          </cell>
          <cell r="HI3">
            <v>0</v>
          </cell>
          <cell r="HJ3">
            <v>0</v>
          </cell>
          <cell r="HK3">
            <v>0</v>
          </cell>
          <cell r="HL3">
            <v>0</v>
          </cell>
          <cell r="HM3">
            <v>0</v>
          </cell>
          <cell r="HN3">
            <v>0</v>
          </cell>
          <cell r="HO3">
            <v>0</v>
          </cell>
          <cell r="HP3">
            <v>0</v>
          </cell>
          <cell r="HQ3">
            <v>0</v>
          </cell>
          <cell r="HR3">
            <v>0</v>
          </cell>
          <cell r="HS3">
            <v>0</v>
          </cell>
          <cell r="HT3">
            <v>0</v>
          </cell>
          <cell r="HU3">
            <v>0</v>
          </cell>
          <cell r="HV3">
            <v>0</v>
          </cell>
          <cell r="HW3">
            <v>0</v>
          </cell>
          <cell r="HX3">
            <v>0</v>
          </cell>
          <cell r="HY3">
            <v>0</v>
          </cell>
          <cell r="HZ3">
            <v>0</v>
          </cell>
          <cell r="IA3">
            <v>0</v>
          </cell>
          <cell r="IB3">
            <v>0</v>
          </cell>
          <cell r="IC3">
            <v>0</v>
          </cell>
          <cell r="ID3">
            <v>0</v>
          </cell>
          <cell r="IE3">
            <v>0</v>
          </cell>
          <cell r="IF3">
            <v>0</v>
          </cell>
          <cell r="IG3">
            <v>0</v>
          </cell>
          <cell r="IH3">
            <v>0</v>
          </cell>
          <cell r="II3">
            <v>0</v>
          </cell>
          <cell r="IJ3">
            <v>0</v>
          </cell>
          <cell r="IK3">
            <v>0</v>
          </cell>
          <cell r="IL3">
            <v>0</v>
          </cell>
          <cell r="IM3">
            <v>0</v>
          </cell>
          <cell r="IN3">
            <v>0</v>
          </cell>
          <cell r="IO3">
            <v>0</v>
          </cell>
          <cell r="IP3">
            <v>0</v>
          </cell>
          <cell r="IQ3">
            <v>0</v>
          </cell>
          <cell r="IR3">
            <v>0</v>
          </cell>
          <cell r="IS3">
            <v>0</v>
          </cell>
          <cell r="IT3">
            <v>0</v>
          </cell>
          <cell r="IU3">
            <v>0</v>
          </cell>
          <cell r="IV3">
            <v>0</v>
          </cell>
          <cell r="IW3">
            <v>0</v>
          </cell>
          <cell r="IX3">
            <v>0</v>
          </cell>
          <cell r="IY3">
            <v>0</v>
          </cell>
          <cell r="IZ3">
            <v>0</v>
          </cell>
          <cell r="JA3">
            <v>0</v>
          </cell>
          <cell r="JB3">
            <v>0</v>
          </cell>
          <cell r="JC3">
            <v>0</v>
          </cell>
          <cell r="JD3">
            <v>0</v>
          </cell>
          <cell r="JE3">
            <v>0</v>
          </cell>
          <cell r="JF3">
            <v>0</v>
          </cell>
          <cell r="JG3">
            <v>0</v>
          </cell>
          <cell r="JH3">
            <v>0</v>
          </cell>
          <cell r="JI3">
            <v>0</v>
          </cell>
          <cell r="JJ3">
            <v>0</v>
          </cell>
          <cell r="JK3">
            <v>0</v>
          </cell>
          <cell r="JL3">
            <v>0</v>
          </cell>
          <cell r="JM3">
            <v>0</v>
          </cell>
          <cell r="JN3">
            <v>0</v>
          </cell>
          <cell r="JO3">
            <v>0</v>
          </cell>
          <cell r="JP3">
            <v>0</v>
          </cell>
          <cell r="JQ3">
            <v>0</v>
          </cell>
          <cell r="JR3">
            <v>0</v>
          </cell>
          <cell r="JS3">
            <v>0</v>
          </cell>
          <cell r="JT3">
            <v>0</v>
          </cell>
          <cell r="JU3">
            <v>0</v>
          </cell>
          <cell r="JV3">
            <v>0</v>
          </cell>
          <cell r="JW3">
            <v>0</v>
          </cell>
          <cell r="JX3">
            <v>0</v>
          </cell>
          <cell r="JY3">
            <v>0</v>
          </cell>
          <cell r="JZ3">
            <v>0</v>
          </cell>
          <cell r="KA3">
            <v>0</v>
          </cell>
          <cell r="KB3">
            <v>0</v>
          </cell>
          <cell r="KC3">
            <v>0</v>
          </cell>
          <cell r="KD3">
            <v>0</v>
          </cell>
          <cell r="KE3">
            <v>0</v>
          </cell>
          <cell r="KF3">
            <v>0</v>
          </cell>
          <cell r="KG3">
            <v>0</v>
          </cell>
          <cell r="KH3">
            <v>0</v>
          </cell>
          <cell r="KI3">
            <v>0</v>
          </cell>
          <cell r="KJ3">
            <v>0</v>
          </cell>
          <cell r="KK3">
            <v>0</v>
          </cell>
          <cell r="KL3">
            <v>0</v>
          </cell>
          <cell r="KM3">
            <v>0</v>
          </cell>
          <cell r="KN3">
            <v>0</v>
          </cell>
          <cell r="KO3">
            <v>1</v>
          </cell>
          <cell r="KP3">
            <v>2016</v>
          </cell>
          <cell r="KQ3" t="str">
            <v>Aetna HealthFund</v>
          </cell>
          <cell r="KR3" t="str">
            <v>HDHP</v>
          </cell>
          <cell r="KS3" t="str">
            <v>CDHP</v>
          </cell>
          <cell r="KT3">
            <v>0</v>
          </cell>
          <cell r="KU3">
            <v>22</v>
          </cell>
          <cell r="KV3" t="str">
            <v>N6</v>
          </cell>
          <cell r="KW3">
            <v>0</v>
          </cell>
          <cell r="KX3">
            <v>224</v>
          </cell>
          <cell r="KY3" t="str">
            <v>N61</v>
          </cell>
          <cell r="KZ3">
            <v>0</v>
          </cell>
          <cell r="LA3">
            <v>0</v>
          </cell>
          <cell r="LB3">
            <v>0</v>
          </cell>
          <cell r="LC3">
            <v>0</v>
          </cell>
          <cell r="LD3">
            <v>0</v>
          </cell>
          <cell r="LE3">
            <v>0</v>
          </cell>
          <cell r="LF3">
            <v>0</v>
          </cell>
          <cell r="LG3">
            <v>10495861</v>
          </cell>
          <cell r="LH3">
            <v>0</v>
          </cell>
          <cell r="LI3">
            <v>0</v>
          </cell>
          <cell r="LJ3">
            <v>0</v>
          </cell>
          <cell r="LK3">
            <v>0</v>
          </cell>
          <cell r="LL3">
            <v>0</v>
          </cell>
          <cell r="LM3">
            <v>0</v>
          </cell>
          <cell r="LN3">
            <v>0</v>
          </cell>
          <cell r="LO3">
            <v>0</v>
          </cell>
          <cell r="LP3">
            <v>0</v>
          </cell>
          <cell r="LQ3">
            <v>0</v>
          </cell>
          <cell r="LR3">
            <v>0</v>
          </cell>
          <cell r="LS3">
            <v>0</v>
          </cell>
          <cell r="LT3">
            <v>0</v>
          </cell>
          <cell r="LU3">
            <v>0</v>
          </cell>
          <cell r="LV3">
            <v>0</v>
          </cell>
          <cell r="LW3">
            <v>0</v>
          </cell>
          <cell r="LX3">
            <v>0</v>
          </cell>
          <cell r="LY3">
            <v>0</v>
          </cell>
          <cell r="LZ3">
            <v>0</v>
          </cell>
          <cell r="MA3">
            <v>0</v>
          </cell>
          <cell r="MB3">
            <v>0</v>
          </cell>
          <cell r="MC3">
            <v>0</v>
          </cell>
          <cell r="MD3">
            <v>0</v>
          </cell>
          <cell r="ME3">
            <v>0</v>
          </cell>
          <cell r="MF3">
            <v>0</v>
          </cell>
          <cell r="MG3">
            <v>0</v>
          </cell>
          <cell r="MH3">
            <v>0</v>
          </cell>
          <cell r="MI3">
            <v>0</v>
          </cell>
          <cell r="MJ3">
            <v>0</v>
          </cell>
          <cell r="MK3">
            <v>0</v>
          </cell>
          <cell r="ML3">
            <v>0</v>
          </cell>
          <cell r="MM3">
            <v>0</v>
          </cell>
          <cell r="MN3">
            <v>0</v>
          </cell>
          <cell r="MO3">
            <v>0</v>
          </cell>
          <cell r="MP3">
            <v>0</v>
          </cell>
          <cell r="MQ3">
            <v>0</v>
          </cell>
          <cell r="MR3">
            <v>1</v>
          </cell>
          <cell r="MS3">
            <v>2016</v>
          </cell>
          <cell r="MT3" t="str">
            <v>Aetna HealthFund</v>
          </cell>
          <cell r="MU3">
            <v>224</v>
          </cell>
          <cell r="MV3" t="str">
            <v>N61</v>
          </cell>
          <cell r="MW3">
            <v>0</v>
          </cell>
          <cell r="MX3" t="str">
            <v>HDHP</v>
          </cell>
          <cell r="MY3" t="str">
            <v>CDHP</v>
          </cell>
          <cell r="MZ3">
            <v>0</v>
          </cell>
          <cell r="NA3">
            <v>22</v>
          </cell>
          <cell r="NB3" t="str">
            <v>N6</v>
          </cell>
          <cell r="NC3">
            <v>0</v>
          </cell>
          <cell r="ND3">
            <v>0</v>
          </cell>
          <cell r="NE3">
            <v>0</v>
          </cell>
          <cell r="NF3">
            <v>0</v>
          </cell>
          <cell r="NG3">
            <v>0</v>
          </cell>
          <cell r="NH3">
            <v>0</v>
          </cell>
          <cell r="NI3">
            <v>0</v>
          </cell>
          <cell r="NJ3">
            <v>0</v>
          </cell>
          <cell r="NK3">
            <v>0</v>
          </cell>
          <cell r="NL3">
            <v>0</v>
          </cell>
          <cell r="NM3">
            <v>0</v>
          </cell>
          <cell r="NN3">
            <v>0</v>
          </cell>
          <cell r="NO3">
            <v>0</v>
          </cell>
          <cell r="NP3">
            <v>0</v>
          </cell>
          <cell r="NQ3">
            <v>0</v>
          </cell>
          <cell r="NR3">
            <v>0</v>
          </cell>
          <cell r="NS3">
            <v>0</v>
          </cell>
          <cell r="NT3">
            <v>0</v>
          </cell>
          <cell r="NU3">
            <v>0</v>
          </cell>
          <cell r="NV3">
            <v>0</v>
          </cell>
          <cell r="NW3">
            <v>0</v>
          </cell>
          <cell r="NX3">
            <v>0</v>
          </cell>
          <cell r="NY3">
            <v>15.89</v>
          </cell>
          <cell r="NZ3">
            <v>0</v>
          </cell>
          <cell r="OA3">
            <v>0</v>
          </cell>
          <cell r="OB3">
            <v>0</v>
          </cell>
          <cell r="OC3">
            <v>499.37</v>
          </cell>
          <cell r="OD3">
            <v>0</v>
          </cell>
          <cell r="OE3">
            <v>0</v>
          </cell>
          <cell r="OF3">
            <v>0</v>
          </cell>
          <cell r="OG3">
            <v>0</v>
          </cell>
          <cell r="OH3">
            <v>0</v>
          </cell>
          <cell r="OI3">
            <v>0</v>
          </cell>
          <cell r="OJ3">
            <v>0</v>
          </cell>
          <cell r="OK3">
            <v>0</v>
          </cell>
          <cell r="OL3">
            <v>0</v>
          </cell>
          <cell r="OM3">
            <v>0</v>
          </cell>
          <cell r="ON3">
            <v>0</v>
          </cell>
          <cell r="OO3">
            <v>0</v>
          </cell>
          <cell r="OP3">
            <v>0</v>
          </cell>
          <cell r="OQ3">
            <v>0</v>
          </cell>
          <cell r="OR3">
            <v>0</v>
          </cell>
          <cell r="OS3">
            <v>460.65</v>
          </cell>
          <cell r="OT3">
            <v>0</v>
          </cell>
          <cell r="OU3">
            <v>0</v>
          </cell>
          <cell r="OV3">
            <v>0</v>
          </cell>
          <cell r="OW3">
            <v>0</v>
          </cell>
          <cell r="OX3">
            <v>0</v>
          </cell>
          <cell r="OY3">
            <v>0</v>
          </cell>
          <cell r="OZ3">
            <v>0</v>
          </cell>
          <cell r="PA3">
            <v>0</v>
          </cell>
          <cell r="PB3">
            <v>0</v>
          </cell>
          <cell r="PC3">
            <v>0</v>
          </cell>
          <cell r="PD3">
            <v>0</v>
          </cell>
          <cell r="PE3">
            <v>0</v>
          </cell>
          <cell r="PF3">
            <v>0</v>
          </cell>
          <cell r="PG3">
            <v>0</v>
          </cell>
          <cell r="PH3">
            <v>0</v>
          </cell>
          <cell r="PI3">
            <v>0</v>
          </cell>
          <cell r="PJ3">
            <v>0</v>
          </cell>
          <cell r="PK3">
            <v>0</v>
          </cell>
          <cell r="PL3">
            <v>0</v>
          </cell>
          <cell r="PM3">
            <v>0</v>
          </cell>
          <cell r="PN3">
            <v>0</v>
          </cell>
          <cell r="PO3">
            <v>0</v>
          </cell>
          <cell r="PP3">
            <v>0</v>
          </cell>
          <cell r="PQ3">
            <v>0</v>
          </cell>
          <cell r="PR3">
            <v>0</v>
          </cell>
          <cell r="PS3">
            <v>0</v>
          </cell>
          <cell r="PT3">
            <v>0</v>
          </cell>
          <cell r="PU3">
            <v>0</v>
          </cell>
          <cell r="PV3">
            <v>0</v>
          </cell>
          <cell r="PW3">
            <v>0</v>
          </cell>
        </row>
      </sheetData>
      <sheetData sheetId="3" refreshError="1"/>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AF3801F-42E2-4C09-8AF6-799D0F079DDE}" name="Att1SmallCarriers" displayName="Att1SmallCarriers" ref="A18:AR181" totalsRowShown="0" headerRowDxfId="197" dataDxfId="196" dataCellStyle="Percent">
  <autoFilter ref="A18:AR181" xr:uid="{9AF3801F-42E2-4C09-8AF6-799D0F079DD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autoFilter>
  <tableColumns count="44">
    <tableColumn id="1" xr3:uid="{1A631CD8-827E-476C-9038-41BE93B3A6E2}" name="Self Enrollment Code" dataDxfId="195"/>
    <tableColumn id="38" xr3:uid="{86674A15-1B4B-4EF5-B4E1-70A8C8791290}" name="FEHB or PSHB" dataDxfId="194"/>
    <tableColumn id="2" xr3:uid="{08720C60-3770-4C69-9617-308E74EA723A}" name="OPTION _x000a_(High/Standard/HDHP/_x000a_CDHP/Basic/Value)" dataDxfId="193"/>
    <tableColumn id="3" xr3:uid="{FABB8C87-EB4D-4D4A-B455-0E7E03D7562B}" name="Contract Number" dataDxfId="192"/>
    <tableColumn id="4" xr3:uid="{1EAD0C4C-74AA-44B5-83E3-277AA34AF242}" name="State/Region" dataDxfId="191"/>
    <tableColumn id="5" xr3:uid="{FE86CFA2-E4A8-4F50-84A8-C9D5A41F6B89}" name="Q2. What are the 2025 proposed Federal group rates?_x000a_Self" dataDxfId="190"/>
    <tableColumn id="6" xr3:uid="{7D3F5831-94B5-4C84-8948-C17742202832}" name="Q2. What are the 2025 proposed Federal group rates? _x000a_Self+1" dataDxfId="189"/>
    <tableColumn id="7" xr3:uid="{610F642D-0711-4991-A9DC-3488E13A2BA5}" name="Q2. What are the 2025 proposed Federal group rates? _x000a_Family" dataDxfId="188"/>
    <tableColumn id="8" xr3:uid="{7E964F25-B92B-4016-BDD3-E4CE9813BFF0}" name="Q3. Enter the adjustment to the 2025 proposed Federal group rates as a result of the reconciliation of the 2024 Federal group rates._x000a_Self" dataDxfId="187"/>
    <tableColumn id="9" xr3:uid="{23C718DC-2A18-4A92-ABD5-6BBBD122E226}" name=" Q3. Enter the adjustment to the 2025 proposed Federal group rates as a result of the reconciliation of the 2024 Federal group rates. _x000a_Self+1" dataDxfId="186"/>
    <tableColumn id="10" xr3:uid="{60A1AA08-DE93-4892-A2C1-E69F78BBFA8D}" name="Q3. Enter the adjustment to the 2025 proposed Federal group rates as a result of the reconciliation of the 2024 Federal group rates. _x000a_Family" dataDxfId="185"/>
    <tableColumn id="11" xr3:uid="{227CF613-F2CE-4D26-A336-B8FF5C9E0341}" name="Q4. What are the proposed 2025 Federal group rates after adjustments?_x000a_Self" dataDxfId="184"/>
    <tableColumn id="12" xr3:uid="{837463AB-9EBB-43B1-B294-3C958D94D712}" name="Q4. What are the proposed 2025 Federal group rates after adjustments?_x000a_Self+1" dataDxfId="183"/>
    <tableColumn id="13" xr3:uid="{8C647777-3868-4AD0-A662-A99D50214701}" name="Q4. What are the proposed 2025 Federal group rates after adjustments?_x000a_Family" dataDxfId="182"/>
    <tableColumn id="14" xr3:uid="{2367A6D1-FE6A-4194-8C8E-7C0B239CC49E}" name="2024 Net-to-Carrier Rates_x000a_Self" dataDxfId="181"/>
    <tableColumn id="15" xr3:uid="{F69BDBCD-966D-4D9D-B2D3-602685A2A3B1}" name="2024 Net-to-Carrier Rates_x000a_Self+1" dataDxfId="180"/>
    <tableColumn id="16" xr3:uid="{008FCA24-F8C9-43EA-AAAE-C979CAE64611}" name="2024 Net-to-Carrier Rates_x000a_Family" dataDxfId="179"/>
    <tableColumn id="17" xr3:uid="{DAA45A63-518C-427C-831D-6E9CCBA97E6E}" name="2024 Gross Premium (Net-to-Carrier Rates * 1.04)_x000a_Self" dataDxfId="178">
      <calculatedColumnFormula>IF(F19="","",ROUND(O19*1.04,2))</calculatedColumnFormula>
    </tableColumn>
    <tableColumn id="18" xr3:uid="{E2FCF2A9-8E86-4237-B4F9-049A9C9C62AC}" name="2024 Gross Premium (Net-to-Carrier Rates * 1.04)_x000a_Self+1" dataDxfId="177">
      <calculatedColumnFormula>IF(F19="","",ROUND(P19*1.04,2))</calculatedColumnFormula>
    </tableColumn>
    <tableColumn id="19" xr3:uid="{BD66AC6E-4DED-4FEF-B8AA-C0F0C8B35E1A}" name="2024 Gross Premium (Net-to-Carrier Rates * 1.04)_x000a_Family" dataDxfId="176">
      <calculatedColumnFormula>IF(F19="","",ROUND(Q19*1.04,2))</calculatedColumnFormula>
    </tableColumn>
    <tableColumn id="41" xr3:uid="{22C3D017-1317-4E4F-9372-D30BE7A9EAB7}" name="2024 Maximum Government Contribution_x000a_Self" dataDxfId="175"/>
    <tableColumn id="42" xr3:uid="{398AE116-01BD-4952-9EAE-1F5518569CC6}" name="2024 Maximum Government Contribution_x000a_Self+1" dataDxfId="174"/>
    <tableColumn id="43" xr3:uid="{5C385823-80E4-4528-9099-14631C6673CB}" name="2024 Maximum Government Contribution_x000a_Family" dataDxfId="173"/>
    <tableColumn id="20" xr3:uid="{B25850FC-7E10-45EA-A77D-C6DB0D46DE42}" name="2024 Government Contribution_x000a_Self" dataDxfId="172">
      <calculatedColumnFormula>IF(F19="","",IF(R19&gt;0,MIN(U19,ROUND(R19*0.75,2)),"New Option"))</calculatedColumnFormula>
    </tableColumn>
    <tableColumn id="21" xr3:uid="{E9871880-65F7-4A48-A074-AA909C829210}" name="2024 Government Contribution_x000a_Self+1" dataDxfId="171">
      <calculatedColumnFormula>IF(F19="","",IF(S19&gt;0,MIN(Att1SmallCarriers[[#This Row],[2024 Maximum Government Contribution
Self+1]],ROUND(S19*0.75,2)),"New Option"))</calculatedColumnFormula>
    </tableColumn>
    <tableColumn id="22" xr3:uid="{F0E401F6-17C3-4DD6-A0DE-10A05947B1D7}" name="2024 Government Contribution_x000a_Family" dataDxfId="170">
      <calculatedColumnFormula>IF(F19="","",IF(T19&gt;0,MIN(Att1SmallCarriers[[#This Row],[2024 Maximum Government Contribution
Family]],ROUND(T19*0.75,2)),"New Option"))</calculatedColumnFormula>
    </tableColumn>
    <tableColumn id="23" xr3:uid="{2FCEBD53-F0AB-4625-8404-071D5EE3DF19}" name="2024 Enrollee Contribution_x000a_Self" dataDxfId="169">
      <calculatedColumnFormula>IF(F19="","",IF(R19&gt;0, R19-X19,"New Option"))</calculatedColumnFormula>
    </tableColumn>
    <tableColumn id="24" xr3:uid="{AE86CDB8-4F49-4F1D-B145-7A77125AD7E9}" name="2024 Enrollee Contribution_x000a_Self+1" dataDxfId="168">
      <calculatedColumnFormula>IF(F19="","",IF(S19&gt;0, S19-Y19,"New Option"))</calculatedColumnFormula>
    </tableColumn>
    <tableColumn id="25" xr3:uid="{CB266CA4-FD6C-4ABF-AD86-A929BFA6F589}" name="2024 Enrollee Contribution_x000a_Family" dataDxfId="167">
      <calculatedColumnFormula>IF(F19="","",IF(T19&gt;0, T19-Z19,"New Option"))</calculatedColumnFormula>
    </tableColumn>
    <tableColumn id="26" xr3:uid="{B9B9106B-EA2D-4800-BABA-A880BDEBF049}" name="2025 Gross Premium_x000a_Self" dataDxfId="166">
      <calculatedColumnFormula>IF(F19="","",ROUND(L19*1.04,2))</calculatedColumnFormula>
    </tableColumn>
    <tableColumn id="27" xr3:uid="{30E36B88-C747-4BC5-8EDA-69CF1565FE60}" name="2025 Gross Premium_x000a_Self+1" dataDxfId="165">
      <calculatedColumnFormula>IF(F19="","",ROUND(M19*1.04,2))</calculatedColumnFormula>
    </tableColumn>
    <tableColumn id="28" xr3:uid="{44A3ED5F-EEBF-4E83-93AE-64414C4204F9}" name="2025 Gross Premium_x000a_Family" dataDxfId="164">
      <calculatedColumnFormula>IF(F19="","",ROUND(N19*1.04,2))</calculatedColumnFormula>
    </tableColumn>
    <tableColumn id="44" xr3:uid="{52929C65-1860-419C-95BD-3EFA37C0410D}" name="ESTIMATED 2025 Maximum Government Contribution_x000a_Self" dataDxfId="163">
      <calculatedColumnFormula>ROUND(Att1SmallCarriers[[#This Row],[2024 Maximum Government Contribution
Self]]*(1+$B$14),2)</calculatedColumnFormula>
    </tableColumn>
    <tableColumn id="45" xr3:uid="{EA1D6645-0E89-4C8E-AD86-F8BE91402ECF}" name="ESTIMATED 2025 Maximum Government Contribution_x000a_Self+1" dataDxfId="162">
      <calculatedColumnFormula>ROUND(Att1SmallCarriers[[#This Row],[2024 Maximum Government Contribution
Self+1]]*(1+$B$14),2)</calculatedColumnFormula>
    </tableColumn>
    <tableColumn id="46" xr3:uid="{461D07ED-9342-484E-B862-E71BE0CEE9F0}" name="ESTIMATED 2025 Maximum Government Contribution_x000a_Family" dataDxfId="161">
      <calculatedColumnFormula>ROUND(Att1SmallCarriers[[#This Row],[2024 Maximum Government Contribution
Family]]*(1+$B$14),2)</calculatedColumnFormula>
    </tableColumn>
    <tableColumn id="29" xr3:uid="{966E2A84-1453-47E0-825C-FFB44203B1DE}" name="ESTIMATED 2025 Government Contribution_x000a_Self" dataDxfId="160">
      <calculatedColumnFormula>IF(F19="","",MIN(Att1SmallCarriers[[#This Row],[ESTIMATED 2025 Maximum Government Contribution
Self]],ROUND(AD19*0.75,2)))</calculatedColumnFormula>
    </tableColumn>
    <tableColumn id="30" xr3:uid="{96C5A251-B53F-4975-9E2B-04F9FB9CDC11}" name="ESTIMATED 2025 Government Contribution_x000a_Self+1" dataDxfId="159">
      <calculatedColumnFormula>IF(F19="","",MIN(Att1SmallCarriers[[#This Row],[ESTIMATED 2025 Maximum Government Contribution
Self+1]],ROUND(AE19*0.75,2)))</calculatedColumnFormula>
    </tableColumn>
    <tableColumn id="31" xr3:uid="{B9B0ED8F-D454-4C7E-83A6-E4F3C06788DF}" name="ESTIMATED 2025 Government Contribution_x000a_Family" dataDxfId="158">
      <calculatedColumnFormula>IF(F19="","",MIN(Att1SmallCarriers[[#This Row],[ESTIMATED 2025 Maximum Government Contribution
Family]],ROUND(AF19*0.75,2)))</calculatedColumnFormula>
    </tableColumn>
    <tableColumn id="32" xr3:uid="{094C3E22-B698-4DC5-AC92-054075A25943}" name="ESTIMATED 2025 Enrollee Contribution_x000a_Self" dataDxfId="157">
      <calculatedColumnFormula>IF(F19="","",AD19-AJ19)</calculatedColumnFormula>
    </tableColumn>
    <tableColumn id="33" xr3:uid="{49380A8D-B236-4E68-BDE4-D653E429053A}" name="ESTIMATED 2025 Enrollee Contribution_x000a_Self+1" dataDxfId="156">
      <calculatedColumnFormula>IF(F19="","",AE19-AK19)</calculatedColumnFormula>
    </tableColumn>
    <tableColumn id="34" xr3:uid="{09452A82-F1B0-4E08-825F-13975D7F2532}" name="ESTIMATED 2025 Enrollee Contribution_x000a_Family" dataDxfId="155">
      <calculatedColumnFormula>IF(F19="","",AF19-AL19)</calculatedColumnFormula>
    </tableColumn>
    <tableColumn id="35" xr3:uid="{21308D14-038D-4C0E-9623-915C62FE3DE3}" name="ESTIMATED % increase in Enrollee Contribution_x000a_Self" dataDxfId="154" dataCellStyle="Percent">
      <calculatedColumnFormula>IF(F19="","",IFERROR(AM19/AA19-1,"New Option"))</calculatedColumnFormula>
    </tableColumn>
    <tableColumn id="36" xr3:uid="{2B55DC06-CB3E-47D8-823F-158644A70626}" name="ESTIMATED % increase in Enrollee Contribution_x000a_Self+1" dataDxfId="153" dataCellStyle="Percent">
      <calculatedColumnFormula>IF(F19="","",IFERROR(AN19/AB19-1,"New Option"))</calculatedColumnFormula>
    </tableColumn>
    <tableColumn id="37" xr3:uid="{5AD8A352-6CDB-441B-9134-245F5B4815DE}" name="ESTIMATED % increase in Enrollee Contribution_x000a_Family" dataDxfId="152" dataCellStyle="Percent">
      <calculatedColumnFormula>IF(F19="","",IFERROR(AO19/AC19-1,"New Option"))</calculatedColumnFormula>
    </tableColumn>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7FD9C5B-470A-432D-AC15-7109D126A0BB}" name="Table2" displayName="Table2" ref="F16:G17" totalsRowShown="0" headerRowDxfId="102" headerRowBorderDxfId="101" tableBorderDxfId="100" totalsRowBorderDxfId="99">
  <autoFilter ref="F16:G17" xr:uid="{97FD9C5B-470A-432D-AC15-7109D126A0BB}">
    <filterColumn colId="0" hiddenButton="1"/>
    <filterColumn colId="1" hiddenButton="1"/>
  </autoFilter>
  <tableColumns count="2">
    <tableColumn id="1" xr3:uid="{0A5A9F1A-0D9D-4084-9347-0F45AF20A86D}" name="Description" dataDxfId="98"/>
    <tableColumn id="2" xr3:uid="{9F945D77-96B5-4406-AFF6-5D816FA817AA}" name="Percentage" dataDxfId="97" dataCellStyle="Percent"/>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B320064-7AAA-4E6E-9C77-6B0ECD7C3B72}" name="Attach2BQuestion" displayName="Attach2BQuestion" ref="A54:BE231" totalsRowShown="0" headerRowDxfId="96" dataDxfId="95" tableBorderDxfId="94">
  <autoFilter ref="A54:BE231" xr:uid="{4B320064-7AAA-4E6E-9C77-6B0ECD7C3B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autoFilter>
  <tableColumns count="57">
    <tableColumn id="1" xr3:uid="{7DBA514E-104F-45C8-9C81-2FF5A0662CE1}" name="Self Enrollment Code" dataDxfId="93"/>
    <tableColumn id="13" xr3:uid="{04DFCCE0-C5C1-406B-9C46-652E503EC3A1}" name="FEHB or PSHB" dataDxfId="92"/>
    <tableColumn id="2" xr3:uid="{39BF5856-36D1-4D7C-B197-589E29EC2BF1}" name="OPTION _x000a_(High/Standard/HDHP/_x000a_CDHP/Basic/Value)" dataDxfId="91"/>
    <tableColumn id="3" xr3:uid="{BAE80D6F-C49A-45D0-8307-360B82C8E594}" name="Contract Number" dataDxfId="90"/>
    <tableColumn id="4" xr3:uid="{7A7D00D5-3558-4061-8920-4DD0D15D324E}" name="State or Region" dataDxfId="89"/>
    <tableColumn id="41" xr3:uid="{59655339-414A-4610-AC55-C80EEE833C74}" name="QG22a.  Please detail the top three contributors/benefits to your increase in the 2025 rates proposed. Also provide any significant savings that are offsetting increases to 2025 rates.  Please read cell A7 before answering this questions.  " dataDxfId="88"/>
    <tableColumn id="42" xr3:uid="{09578976-B458-4B51-987A-6B735C878A90}" name="QG22b.  Please provide the numerical impact of each contributor in QG22a. " dataDxfId="87"/>
    <tableColumn id="20" xr3:uid="{CD42C54F-AC55-45DE-A28C-7960531A684F}" name="OG21c. Please provide your community trend and explain the breakdown between increased/decreased utilization and increased/decreased cost. For example, we are looking for the following, community trend = 8.0%; costs inc 6.0% and utilization inc 1.9%." dataDxfId="86"/>
    <tableColumn id="5" xr3:uid="{A41CEA2F-7EBC-4A14-88D1-CE5C75726D16}" name="QG23a.  2024 In-network Non-Medicare Actuarial Value (Please leave this question blank if you did not participate in the FEHB in 2024.)" dataDxfId="85"/>
    <tableColumn id="6" xr3:uid="{E0FEFAE4-701F-4733-B435-448811FAB824}" name="QG23b.  2025 In-network Non-Medicare Actuarial Value using the set of 2025 benefits proposed" dataDxfId="84"/>
    <tableColumn id="7" xr3:uid="{AFDE9625-4420-4907-BB3A-2D0ACBFC3C45}" name="If you were unable to use CMS' 2024 Actuarial Value Calculator, briefly describe why you were unable to use the calculator and how you developed the AV value provided:" dataDxfId="83"/>
    <tableColumn id="44" xr3:uid="{070743CF-6320-440B-B8A8-B14E9B2979AC}" name="QG23c.  Please provide the 2025  Actuarial Value of your FEHB drug benefit used to determine Creditable Coverage." dataDxfId="82"/>
    <tableColumn id="43" xr3:uid="{0BC50E51-FE4A-4274-A24E-8A5DFABD54D4}" name="QG23d.  Please provide the 2025  Actuarial Value of the Standard Part D benefit used to determine Creditable Coverage." dataDxfId="81"/>
    <tableColumn id="8" xr3:uid="{5CD26E2E-BF4B-4C81-8854-D7232277335F}" name="QG24a. Enter total FEHB member population (both subscribers and dependents) count for those under age 65 and not enrolled in the Medicare Advantage group product that coordinates with your plans as of 6/30/2022._x000a_" dataDxfId="80"/>
    <tableColumn id="9" xr3:uid="{87B9B6E4-98C4-48BD-B505-72B0718F6488}" name="QG24b. Enter total FEHB member population (both subscribers and dependents) count for those age 65 and older and not enrolled in the Medicare Advantage group product that coordinates with your plans as of 6/30/2022." dataDxfId="79"/>
    <tableColumn id="10" xr3:uid="{9308393A-1616-4319-8E9F-E4ACB69FD8B7}" name="QG24c. Enter total FEHB member population (both subscribers and dependents) count for those under age 65 and not enrolled in the Medicare Advantage group product that coordinates with your plans as of 6/30/2023." dataDxfId="78"/>
    <tableColumn id="11" xr3:uid="{857FCC08-0167-4108-B9E0-88C97679F1FF}" name="QG24d. Enter total FEHB member population (both subscribers and dependents) count for those age 65 and older and not enrolled in the Medicare Advantage group product that coordinates with your plans as of 6/30/2023." dataDxfId="77"/>
    <tableColumn id="12" xr3:uid="{2861029D-A37D-4282-87B3-56A611D57ED4}" name="QG24e. Enter total FEHB member population (both subscribers and dependents) count for those enrolled in the Medicare Advantage group product that coordinates with your plans as of 6/30/2022." dataDxfId="76"/>
    <tableColumn id="14" xr3:uid="{58E6B738-85A0-4B14-95B7-4AA6B84AA774}" name="QG24f. Enter total FEHB member population (both subscribers and dependents) count for those enrolled in the Medicare Advantage group product that coordinates with your plans as of 6/30/2023." dataDxfId="75"/>
    <tableColumn id="16" xr3:uid="{E22E39C6-DC80-469F-934F-B1AB113CA162}" name="QG25a. Enter total prescription drug expenditures paid under the standard FEHB pharmacy benefit for 2022 for members &lt;age 65. The value should be plan paid amount net of member cost share, discounts, and earned rebates for all categories of covered drugs." dataDxfId="74"/>
    <tableColumn id="17" xr3:uid="{2EF67F89-041A-496C-927C-E8542688F3A3}" name="QG25b. Enter total prescription drug expenditures paid under the standard FEHB pharmacy benefit for 2022 for members age 65+. The value should be plan paid amount net of member cost share, discounts, and earned rebates for all categories of covered drugs." dataDxfId="73"/>
    <tableColumn id="18" xr3:uid="{DD533698-8F22-4A64-8014-D74FD1DCE9E2}" name="QG25c. Enter total prescription drug expenditures paid under the standard FEHB pharmacy benefit for 2023 for members &lt;age 65. The value should be plan paid amount net of member cost share, discounts, and earned rebates for all categories of covered drugs." dataDxfId="72"/>
    <tableColumn id="19" xr3:uid="{1C2D3AE3-37D6-48E8-91BD-49C5F31DF079}" name="QG25d. Enter total prescription drug expenditures paid under the standard FEHB pharmacy benefit for 2023 for members age 65+. The value should be plan paid amount net of member cost share, discounts, and earned rebates for all categories of covered drugs." dataDxfId="71"/>
    <tableColumn id="45" xr3:uid="{9BCA5233-411E-4348-A038-1BBCC3C0DA45}" name="QG25e. Enter total prescription drug expenditures paid under the pharmacy benefit for 2022 for those members enrolled in the Medicare Advantage group product that coordinates with your plan." dataDxfId="70"/>
    <tableColumn id="46" xr3:uid="{19E7E951-6AA7-4722-9739-86FDDB775208}" name="QG25f. Enter total prescription drug expenditures paid under the pharmacy benefit for 2023 for those members enrolled in the Medicare Advantage group product that coordinates with your plan." dataDxfId="69"/>
    <tableColumn id="47" xr3:uid="{C0AEF20F-7E3D-4C6A-BA65-8F1E8D29D05A}" name="QG26a. Enter total prescription drug expenditures paid under the medical benefit for 2022 for members &lt;age 65. The value should be plan paid amount net of member cost share, discounts, and earned rebates for all categories of covered drugs." dataDxfId="68"/>
    <tableColumn id="48" xr3:uid="{35FA0DEB-4332-481E-B046-551451ADCB8B}" name="QG26b. Enter total prescription drug expenditures paid under the medical benefit for 2022 for members age 65+. The value should be plan paid amount net of member cost share, discounts, and earned rebates for all categories of covered drugs." dataDxfId="67"/>
    <tableColumn id="49" xr3:uid="{682CED57-DA57-4E78-BE7B-8FA618287A11}" name="QG26c. Enter total prescription drug expenditures paid under the medical benefit for 2023 for members &lt;age 65. The value should be plan paid amount net of member cost share, discounts, and earned rebates for all categories of covered drugs." dataDxfId="66"/>
    <tableColumn id="50" xr3:uid="{AE50E52C-0C5D-4EE3-9F3B-DCD5FA7EA37D}" name="QG26d. Enter total prescription drug expenditures paid under the medical benefit for 2023 for members age 65+. The value should be plan paid amount net of member cost share, discounts, and earned rebates for all categories of covered drugs." dataDxfId="65"/>
    <tableColumn id="51" xr3:uid="{E7E3C945-0906-41CE-8327-3A6D2F0C23EC}" name="QG26e. Enter total prescription drug expenditures paid under the medical benefit for 2022 for those members enrolled in the Medicare Advantage group product that coordinates with your plan." dataDxfId="64"/>
    <tableColumn id="52" xr3:uid="{0EF856C7-9BD0-42E4-9DAD-FB1AD5B201C5}" name="QG26f. Enter total prescription drug expenditures paid under the medical benefit for 2023 for those members enrolled in the Medicare Advantage group product that coordinates with your plan." dataDxfId="63"/>
    <tableColumn id="53" xr3:uid="{73F63769-A2DA-441F-AFBD-4E7F786FD744}" name="QG27a. Enter total claims costs, including drugs, for 2022 for members &lt;age 65. The value should be plan paid amount net of member cost share, discounts, and earned rebates for ALL claims cost." dataDxfId="62"/>
    <tableColumn id="54" xr3:uid="{4FBEEA1A-182C-457D-A7E0-275E954E8017}" name="QG27b. Enter total claims costs, including drug, for 2022 for members age 65+. The value should be plan paid amount net of member cost share, discounts, and earned rebates for ALL claims costs." dataDxfId="61"/>
    <tableColumn id="55" xr3:uid="{BB6FC274-19AA-43CF-B3CC-66AD68E68861}" name="QG27c.  Enter total claims costs, including drugs, for 2023 for members &lt;age 65. The value should be plan paid amount net of member cost share, discounts, and earned rebates for ALL claims cost." dataDxfId="60"/>
    <tableColumn id="58" xr3:uid="{AC7EA67F-26EB-4A1C-B8EB-4CEC395DE6DF}" name="QG27d. Enter total claims costs, including drug, for 2023 for members age 65+. The value should be plan paid amount net of member cost share, discounts, and earned rebates for ALL claims costs." dataDxfId="59"/>
    <tableColumn id="56" xr3:uid="{F632DED1-A6F7-4469-833A-30D07945801D}" name="QG27e. Enter total claims costs, including drug, for 2022 for those members enrolled in the Medicare Advantage group product that coordinates with your plan." dataDxfId="58"/>
    <tableColumn id="57" xr3:uid="{57434E2E-5079-4819-952A-D46F0D823E34}" name="QG27f. Enter total claims costs, including drug, for 2023 for those members enrolled in the Medicare Advantage group product that coordinates with your plan." dataDxfId="57"/>
    <tableColumn id="21" xr3:uid="{BEC8E908-71AA-4103-8F59-A05FCF0FAF73}" name="QG28a. March 2024  Contracts Self Only" dataDxfId="56"/>
    <tableColumn id="22" xr3:uid="{72BDF511-8A73-45C1-BBB8-1D38B3D8C3C7}" name="QG28b.  March 2024 Contracts Self Plus One " dataDxfId="55"/>
    <tableColumn id="23" xr3:uid="{547A282F-EC61-4D40-988F-4CC654F5E129}" name="QG28c.  March 2024 Contracts_x000a_Self and Family  " dataDxfId="54"/>
    <tableColumn id="24" xr3:uid="{2411CE76-3519-4211-987B-AC1C63CF35F8}" name="QG28d. March 2024 _x000a_Contracts with 2 Members" dataDxfId="53"/>
    <tableColumn id="25" xr3:uid="{EB2CB573-FAD0-47E5-BD6F-0089BF756467}" name="QG28e. March 2024 _x000a_Contracts with 3 or More Members" dataDxfId="52"/>
    <tableColumn id="26" xr3:uid="{393853EA-E6BD-4377-B9CF-47D5C7804674}" name="QG28f. March 2024 Contracts_x000a_Self Only Actives" dataDxfId="51"/>
    <tableColumn id="27" xr3:uid="{984D35F7-BF41-4CE5-85AD-A3FB7C27080B}" name="QG28g. March 2024 Contracts_x000a_Self Only Annuitants without Medicare" dataDxfId="50"/>
    <tableColumn id="28" xr3:uid="{BC54DEB5-B1DD-45F2-A781-240B9AC9CD0D}" name="QG28h. March 2024 Contracts_x000a_Self Only Annuitants with Medicare" dataDxfId="49"/>
    <tableColumn id="29" xr3:uid="{F136DC26-1AF9-4BC3-B9D7-D63E9FFB6FFC}" name="QG28i. March 2024 Contracts_x000a_Self Plus One Actives" dataDxfId="48"/>
    <tableColumn id="30" xr3:uid="{B6F1E449-B996-4232-810B-D0CACDDF0647}" name="QG28j. March 2024 Contracts_x000a_Self Plus One Annuitants without Medicare" dataDxfId="47"/>
    <tableColumn id="31" xr3:uid="{0D6C0E8B-B444-4251-9982-0AD18C3290CF}" name="QG28k. March 2024 Contracts_x000a_Self Plus One Annuitants with Medicare" dataDxfId="46"/>
    <tableColumn id="32" xr3:uid="{F0B7359A-EC7B-4F38-8989-AFC51241723B}" name="QG28l. March 2024 Contracts Self and Family Actives" dataDxfId="45"/>
    <tableColumn id="33" xr3:uid="{5853EA40-E01E-4323-BA51-705A29E1C3BA}" name="QG28m. March 2024 Contracts Self and Family Annuitants without Medicare" dataDxfId="44"/>
    <tableColumn id="34" xr3:uid="{9718F066-DA75-440D-82E5-76F9D79F360D}" name="QG28n. March 2024 Contracts_x000a_Self and Family Annuitants with Medicare" dataDxfId="43"/>
    <tableColumn id="35" xr3:uid="{364215BC-170B-485D-8303-8DBB1752695D}" name="QG28o. March 2024 Two Member Contracts Actives" dataDxfId="42"/>
    <tableColumn id="36" xr3:uid="{FDD8B780-E88D-47B7-A38E-8EB26AB679DC}" name="QG28p. March 2024 _x000a_Two Member Contracts Annuitants without Medicare" dataDxfId="41"/>
    <tableColumn id="37" xr3:uid="{7A46A421-4BAE-434D-B513-595562C8CFD0}" name="QG28q. March 2024 Two Member Contracts Annuitants with Medicare" dataDxfId="40"/>
    <tableColumn id="38" xr3:uid="{CEBB4167-297D-4108-A19D-8865D335CEB8}" name="QG28r. March 2024 Three or more Member Contracts Actives" dataDxfId="39"/>
    <tableColumn id="39" xr3:uid="{59F38BF0-A6E5-4581-9912-EFD8B5CA0273}" name="QG28s. March 2024 _x000a_Three or more Member Contracts Annuitants without Medicare" dataDxfId="38"/>
    <tableColumn id="40" xr3:uid="{4DFAFFE6-BD30-457E-831F-E3F9D1C4BBB9}" name="QG28t. March 2024 _x000a_Three or more Member Contracts Annuitants with Medicare" dataDxfId="37"/>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7E5699A-5D89-4445-85B1-EAC0053BB2DD}" name="Table4" displayName="Table4" ref="A19:A30" totalsRowShown="0" headerRowDxfId="0" headerRowBorderDxfId="36" tableBorderDxfId="35" totalsRowBorderDxfId="34">
  <autoFilter ref="A19:A30" xr:uid="{A7E5699A-5D89-4445-85B1-EAC0053BB2DD}">
    <filterColumn colId="0" hiddenButton="1"/>
  </autoFilter>
  <tableColumns count="1">
    <tableColumn id="1" xr3:uid="{0C39A305-59F3-47F4-8DF3-ED9594E7AAE0}" name="Alternative Backup Medicare Loading" dataDxfId="33"/>
  </tableColumns>
  <tableStyleInfo name="Table Style 1"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D1B9156-70A4-4A45-A1F9-23F94FF26C7F}" name="Attach2AMedicareLoading" displayName="Attach2AMedicareLoading" ref="A3:F8" totalsRowCount="1" headerRowDxfId="32" dataDxfId="31" tableBorderDxfId="30">
  <autoFilter ref="A3:F7" xr:uid="{AD1B9156-70A4-4A45-A1F9-23F94FF26C7F}">
    <filterColumn colId="0" hiddenButton="1"/>
    <filterColumn colId="1" hiddenButton="1"/>
    <filterColumn colId="2" hiddenButton="1"/>
    <filterColumn colId="3" hiddenButton="1"/>
    <filterColumn colId="4" hiddenButton="1"/>
    <filterColumn colId="5" hiddenButton="1"/>
  </autoFilter>
  <tableColumns count="6">
    <tableColumn id="1" xr3:uid="{1E92E067-50E1-4D62-91BD-3BC625D0B505}" name="Medicare Coverage " totalsRowLabel="Total Count" dataDxfId="29" totalsRowDxfId="28"/>
    <tableColumn id="2" xr3:uid="{B19AE881-EEF7-4711-90E8-1B7909E6EF3E}" name="(A)_x000a_Count" totalsRowFunction="sum" dataDxfId="27" totalsRowDxfId="26"/>
    <tableColumn id="3" xr3:uid="{048710E0-546F-46B6-9D23-B83F1C6F2EE4}" name="(B)_x000a_Cost of Benefits" dataDxfId="25" totalsRowDxfId="24"/>
    <tableColumn id="4" xr3:uid="{AE3EC786-309A-42C3-AE3B-7FB2EBC87424}" name="(C) _x000a_FEHB Premium" dataDxfId="23" totalsRowDxfId="22"/>
    <tableColumn id="5" xr3:uid="{BAADD87C-98EF-4CC6-9382-B02002AEEDF7}" name="(D)_x000a_Money from CMS" totalsRowLabel="Total Plan Costs (E)" dataDxfId="21" totalsRowDxfId="20"/>
    <tableColumn id="6" xr3:uid="{D62E3122-3B86-4E87-8DA8-E002EE3CB348}" name="Plan Cost_x000a_A*(B-C-D)" totalsRowFunction="custom" dataDxfId="19" totalsRowDxfId="18">
      <calculatedColumnFormula>ROUND(B4*(C4-D4-E4),2)</calculatedColumnFormula>
      <totalsRowFormula>ROUND(SUM(F4:F7),2)</totalsRowFormula>
    </tableColumn>
  </tableColumns>
  <tableStyleInfo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9BB623E-FF65-458E-AAAA-904D1D0B80EE}" name="Attach2APotentialSSSG" displayName="Attach2APotentialSSSG" ref="A6:C16" totalsRowShown="0" headerRowDxfId="17" headerRowBorderDxfId="16" tableBorderDxfId="15" totalsRowBorderDxfId="14">
  <autoFilter ref="A6:C16" xr:uid="{E9BB623E-FF65-458E-AAAA-904D1D0B80EE}">
    <filterColumn colId="0" hiddenButton="1"/>
    <filterColumn colId="1" hiddenButton="1"/>
    <filterColumn colId="2" hiddenButton="1"/>
  </autoFilter>
  <tableColumns count="3">
    <tableColumn id="1" xr3:uid="{3726154D-A9AD-4E0F-8FC0-5FAD4E26300F}" name="NAME" dataDxfId="13"/>
    <tableColumn id="2" xr3:uid="{6AAD1FEF-6C02-468C-807F-1F28C23E7A8A}" name="ENROLLMENT" dataDxfId="12"/>
    <tableColumn id="3" xr3:uid="{6507917F-6CD4-4C87-8E98-5C183EBEB041}" name="AS OF (MM/DD/YYYY)" dataDxfId="11"/>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E001AE-0FF0-45E3-95AE-CCDD6536B164}" name="Attach2ASpecialBenefitsLoading" displayName="Attach2ASpecialBenefitsLoading" ref="A4:E14" totalsRowShown="0" headerRowDxfId="10" dataDxfId="8" headerRowBorderDxfId="9" tableBorderDxfId="7" totalsRowBorderDxfId="6">
  <autoFilter ref="A4:E14" xr:uid="{40E001AE-0FF0-45E3-95AE-CCDD6536B164}">
    <filterColumn colId="0" hiddenButton="1"/>
    <filterColumn colId="1" hiddenButton="1"/>
    <filterColumn colId="2" hiddenButton="1"/>
    <filterColumn colId="3" hiddenButton="1"/>
    <filterColumn colId="4" hiddenButton="1"/>
  </autoFilter>
  <tableColumns count="5">
    <tableColumn id="1" xr3:uid="{0E9ADE23-5272-4C07-B374-C565CC4F6D88}" name="Benefit" dataDxfId="5"/>
    <tableColumn id="2" xr3:uid="{770E3F65-A8E4-4232-A42E-8134ED6B0C76}" name="Cost/Member" dataDxfId="4"/>
    <tableColumn id="3" xr3:uid="{F60C49B8-9BB5-43A8-85D6-73BC76FDCD39}" name="Self Rates" dataDxfId="3"/>
    <tableColumn id="4" xr3:uid="{99087151-54E3-4CC7-91C8-0471F66E7C7D}" name="Self+1 Rates" dataDxfId="2"/>
    <tableColumn id="5" xr3:uid="{E2C1E97E-D24C-4EF8-A216-FC3068BEE888}" name="Family Rates" dataDxfId="1"/>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787DCBF-AE2E-40ED-B463-A1F24829828E}" name="Attach1AQuestion" displayName="Attach1AQuestion" ref="A12:O175" totalsRowShown="0" headerRowDxfId="151" tableBorderDxfId="150">
  <autoFilter ref="A12:O175" xr:uid="{C787DCBF-AE2E-40ED-B463-A1F24829828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5E0F3F29-3A2C-47D0-98B6-7D324CAB2B23}" name="Self Enrollment Code" dataDxfId="149">
      <calculatedColumnFormula>IF('Attachment I (Small Carriers)'!A19="","",'Attachment I (Small Carriers)'!A19)</calculatedColumnFormula>
    </tableColumn>
    <tableColumn id="15" xr3:uid="{97AB6D76-4399-4069-8167-4A47C6EF5A34}" name="FEHB or PSHB" dataDxfId="148">
      <calculatedColumnFormula>IF('Attachment I (Small Carriers)'!B19="","",'Attachment I (Small Carriers)'!B19)</calculatedColumnFormula>
    </tableColumn>
    <tableColumn id="2" xr3:uid="{19FDCC32-4057-40E7-9AEC-0D5A56C42322}" name="OPTION _x000a_(High/Standard/HDHP/_x000a_CDHP/Basic/Value)" dataDxfId="147">
      <calculatedColumnFormula>IF('Attachment I (Small Carriers)'!C19="","",'Attachment I (Small Carriers)'!C19)</calculatedColumnFormula>
    </tableColumn>
    <tableColumn id="3" xr3:uid="{638261AC-DD86-4F27-815A-A187AEF8E6F3}" name="Contract Number" dataDxfId="146">
      <calculatedColumnFormula>IF('Attachment I (Small Carriers)'!D19="","",'Attachment I (Small Carriers)'!D19)</calculatedColumnFormula>
    </tableColumn>
    <tableColumn id="4" xr3:uid="{CA257DC0-900C-4049-BC77-EA9ECA2E4D54}" name="State or Region" dataDxfId="145">
      <calculatedColumnFormula>IF('Attachment I (Small Carriers)'!E19="","",'Attachment I (Small Carriers)'!E19)</calculatedColumnFormula>
    </tableColumn>
    <tableColumn id="5" xr3:uid="{72987BEC-3A25-4BBF-A5F1-CCACBF8C3153}" name="1.  Are you state mandated to rate large groups TCR? (Yes or No)"/>
    <tableColumn id="6" xr3:uid="{578F09B8-B663-4B6F-8320-0BD356A23A14}" name="2a.  Is your income for 2023 greater than $2,000,000? (Yes or No)"/>
    <tableColumn id="7" xr3:uid="{EB3E80C5-A4D1-49AC-B710-C66B13A289D3}" name="2b. If yes, what is Line 10, Payment Due Carrier/(FEHB), on Attachment III your 2024 Reconciliation?"/>
    <tableColumn id="8" xr3:uid="{34665125-C8AA-40A5-A8CD-D5CD95C2978D}" name="2c. Is the 2024 Line 10 amount Positive or Negative?"/>
    <tableColumn id="9" xr3:uid="{5EA4306B-802C-4946-BD3E-04260F22A4B5}" name="3a.  Is your income for 2022 greater than $2,000,000 (Yes or No)?"/>
    <tableColumn id="10" xr3:uid="{DF39714B-5D78-48A2-95B2-490999B40C65}" name="3b. If yes, what is Line 10, Payment Due Carrier/(FEHB), on Attachment III your 2023 Reconciliation?"/>
    <tableColumn id="11" xr3:uid="{7C18CF6A-8F13-4F2F-A91F-EC32BEB5ABD3}" name="3c. Is the 2023 Line 10 amount Positive or Negative?"/>
    <tableColumn id="12" xr3:uid="{DE6238FB-4F29-45F4-9BC5-E72FADF50E16}" name="4a. 2024 In-network Non-Medicare Actuarial Value (Please leave this question blank if you did not participate in the FEHB in 2024.)"/>
    <tableColumn id="13" xr3:uid="{37A453F6-4263-4D6E-A5B3-BE57A0E19DE4}" name="4b. 2025 In-network Non-Medicare Actuarial Value using the set of 2025 benefits proposed"/>
    <tableColumn id="14" xr3:uid="{FF9321A3-3B9D-409C-B954-7AF7BBF8796A}" name="If you were unable to use CMS' 2024 Actuarial Value Calculator, briefly describe why you were unable to use the calculator and how you developed the AV value provided:"/>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3EFDAF6-4FB5-4031-9471-00DEA2A32A3D}" name="Rates2022" displayName="Rates2022" ref="A27:D32" totalsRowShown="0" tableBorderDxfId="144">
  <autoFilter ref="A27:D32" xr:uid="{03EFDAF6-4FB5-4031-9471-00DEA2A32A3D}">
    <filterColumn colId="0" hiddenButton="1"/>
    <filterColumn colId="1" hiddenButton="1"/>
    <filterColumn colId="2" hiddenButton="1"/>
    <filterColumn colId="3" hiddenButton="1"/>
  </autoFilter>
  <tableColumns count="4">
    <tableColumn id="1" xr3:uid="{4FA70A41-301B-457B-BD0F-0FBAE129AE8C}" name="Description" dataDxfId="143"/>
    <tableColumn id="2" xr3:uid="{086A0C89-E302-4765-881F-3CCBBCB376AA}" name="Self" dataDxfId="142"/>
    <tableColumn id="3" xr3:uid="{7D35F46C-B67F-4131-ACDE-16380064FB5E}" name="Self+1" dataDxfId="141"/>
    <tableColumn id="4" xr3:uid="{60F37D9D-97F3-43CB-B5FD-FDF2A99CD1E6}" name="Family" dataDxfId="140"/>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B9D7B76-1E05-4121-9B8B-6DCB74BED6D1}" name="Est2023MaxGovCont" displayName="Est2023MaxGovCont" ref="A41:D45" totalsRowShown="0" headerRowBorderDxfId="139" tableBorderDxfId="138">
  <autoFilter ref="A41:D45" xr:uid="{DB9D7B76-1E05-4121-9B8B-6DCB74BED6D1}">
    <filterColumn colId="0" hiddenButton="1"/>
    <filterColumn colId="1" hiddenButton="1"/>
    <filterColumn colId="2" hiddenButton="1"/>
    <filterColumn colId="3" hiddenButton="1"/>
  </autoFilter>
  <tableColumns count="4">
    <tableColumn id="2" xr3:uid="{02ECF038-8C04-495F-8EFC-B5BCE48E3CCF}" name="Percent Change " dataDxfId="137"/>
    <tableColumn id="3" xr3:uid="{0236A5C9-4FA8-4D62-96EB-1B69F391E695}" name="Self" dataDxfId="136">
      <calculatedColumnFormula>ROUND($B$28*(1+A35),2)</calculatedColumnFormula>
    </tableColumn>
    <tableColumn id="4" xr3:uid="{8C472039-B844-448A-A0FE-7785F3B1D0B2}" name="Self+1" dataDxfId="135">
      <calculatedColumnFormula>ROUND($C$28*(1+A35),2)</calculatedColumnFormula>
    </tableColumn>
    <tableColumn id="5" xr3:uid="{0072F44F-1166-49AD-9DCD-43E77CD16A0A}" name="Family">
      <calculatedColumnFormula>ROUND($D$28*(1+A35),2)</calculatedColumnFormula>
    </tableColumn>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BFD4B76-717C-475F-8FCE-A7C701B60839}" name="GrossPremium2023" displayName="GrossPremium2023" ref="A49:D53" totalsRowShown="0" headerRowBorderDxfId="134" tableBorderDxfId="133">
  <autoFilter ref="A49:D53" xr:uid="{7BFD4B76-717C-475F-8FCE-A7C701B60839}">
    <filterColumn colId="0" hiddenButton="1"/>
    <filterColumn colId="1" hiddenButton="1"/>
    <filterColumn colId="2" hiddenButton="1"/>
    <filterColumn colId="3" hiddenButton="1"/>
  </autoFilter>
  <tableColumns count="4">
    <tableColumn id="1" xr3:uid="{E3AE0157-826C-4B04-B4B6-F679D39D53E8}" name="Percent Change " dataDxfId="132"/>
    <tableColumn id="2" xr3:uid="{195D5D45-9E17-4088-AB7F-CC35C791372E}" name="Self" dataDxfId="131">
      <calculatedColumnFormula>ROUND($B$22*1.04,2)</calculatedColumnFormula>
    </tableColumn>
    <tableColumn id="3" xr3:uid="{03E47FA9-34DF-41AE-B285-008106742DC2}" name="Self+1" dataDxfId="130">
      <calculatedColumnFormula>ROUND($C$22*1.04,2)</calculatedColumnFormula>
    </tableColumn>
    <tableColumn id="4" xr3:uid="{89F3131D-2B40-451A-974C-1FE954ECF142}" name="Family">
      <calculatedColumnFormula>ROUND($D$22*1.04,2)</calculatedColumnFormula>
    </tableColumn>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46EE6C6-2DC5-416D-99DF-F56F9EDF743D}" name="GovContribution2023" displayName="GovContribution2023" ref="A56:D60" totalsRowShown="0" headerRowDxfId="129" headerRowBorderDxfId="128" tableBorderDxfId="127">
  <autoFilter ref="A56:D60" xr:uid="{546EE6C6-2DC5-416D-99DF-F56F9EDF743D}">
    <filterColumn colId="0" hiddenButton="1"/>
    <filterColumn colId="1" hiddenButton="1"/>
    <filterColumn colId="2" hiddenButton="1"/>
    <filterColumn colId="3" hiddenButton="1"/>
  </autoFilter>
  <tableColumns count="4">
    <tableColumn id="1" xr3:uid="{3CA1C1A9-773F-4290-895A-33375B44A679}" name="Percent Change " dataDxfId="126"/>
    <tableColumn id="2" xr3:uid="{398CF1D1-BBA2-402B-8F53-AA7B5743C6A9}" name="Self" dataDxfId="125">
      <calculatedColumnFormula>MIN(B42,ROUND(B50*0.75,2))</calculatedColumnFormula>
    </tableColumn>
    <tableColumn id="3" xr3:uid="{A7AAA087-A50C-49DF-9969-2BACFACD83D9}" name="Self+1" dataDxfId="124">
      <calculatedColumnFormula>MIN(C42,ROUND(C50*0.75,2))</calculatedColumnFormula>
    </tableColumn>
    <tableColumn id="4" xr3:uid="{DCEC4A27-D385-4403-B532-85494E2C95DE}" name="Family" dataDxfId="123">
      <calculatedColumnFormula>MIN(D42,ROUND(D50*0.75,2))</calculatedColumnFormula>
    </tableColumn>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ED295867-FFA3-409D-A087-EC005676CD51}" name="EnrolleeContribution2023" displayName="EnrolleeContribution2023" ref="A63:D67" totalsRowShown="0" headerRowDxfId="122" headerRowBorderDxfId="121" tableBorderDxfId="120">
  <autoFilter ref="A63:D67" xr:uid="{ED295867-FFA3-409D-A087-EC005676CD51}">
    <filterColumn colId="0" hiddenButton="1"/>
    <filterColumn colId="1" hiddenButton="1"/>
    <filterColumn colId="2" hiddenButton="1"/>
    <filterColumn colId="3" hiddenButton="1"/>
  </autoFilter>
  <tableColumns count="4">
    <tableColumn id="1" xr3:uid="{49E414F8-6868-4E82-82A9-70103412DB66}" name="Percent Change " dataDxfId="119"/>
    <tableColumn id="2" xr3:uid="{99D94E1E-6C5F-4F70-803A-C0B0BD13D91F}" name="Self" dataDxfId="118">
      <calculatedColumnFormula>B50-B57</calculatedColumnFormula>
    </tableColumn>
    <tableColumn id="3" xr3:uid="{7D84A38A-7441-4B93-BF0E-2199647EEDDC}" name="Self+1" dataDxfId="117">
      <calculatedColumnFormula>C50-C57</calculatedColumnFormula>
    </tableColumn>
    <tableColumn id="4" xr3:uid="{9D264C5C-8349-4D31-80FA-003339E1C802}" name="Family" dataDxfId="116">
      <calculatedColumnFormula>D50-D57</calculatedColumnFormula>
    </tableColumn>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8D4A2CE-5A8D-4B87-9344-DCA55BF90790}" name="EnrolleeContributionPercentIncrease" displayName="EnrolleeContributionPercentIncrease" ref="A70:D74" totalsRowShown="0" headerRowDxfId="115" headerRowBorderDxfId="114" tableBorderDxfId="113">
  <autoFilter ref="A70:D74" xr:uid="{18D4A2CE-5A8D-4B87-9344-DCA55BF90790}">
    <filterColumn colId="0" hiddenButton="1"/>
    <filterColumn colId="1" hiddenButton="1"/>
    <filterColumn colId="2" hiddenButton="1"/>
    <filterColumn colId="3" hiddenButton="1"/>
  </autoFilter>
  <tableColumns count="4">
    <tableColumn id="1" xr3:uid="{CA4A5EF2-0AA1-4CDA-8948-AAD0740D4075}" name="Percent Change " dataDxfId="112"/>
    <tableColumn id="2" xr3:uid="{24B2C0B4-1776-4197-8DE6-BB6C957078EF}" name="Self" dataDxfId="111" dataCellStyle="Percent">
      <calculatedColumnFormula>IFERROR(B64/B$32-1,"New Option")</calculatedColumnFormula>
    </tableColumn>
    <tableColumn id="3" xr3:uid="{9F453279-91DA-40C9-ABDA-D0E1B061EB0C}" name="Self+1" dataDxfId="110" dataCellStyle="Percent">
      <calculatedColumnFormula>IFERROR(C64/C$32-1,"New Option")</calculatedColumnFormula>
    </tableColumn>
    <tableColumn id="4" xr3:uid="{23DDC86B-A4F1-4B51-91F6-FAC76A228A8B}" name="Family" dataDxfId="109" dataCellStyle="Percent">
      <calculatedColumnFormula>IFERROR(D64/D$32-1,"New Option")</calculatedColumnFormula>
    </tableColumn>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AD6E5D1-FB11-4693-922F-7255A01EABDD}" name="AttachIILargeCarriers" displayName="AttachIILargeCarriers" ref="A10:D22" totalsRowShown="0" headerRowDxfId="108" tableBorderDxfId="107">
  <autoFilter ref="A10:D22" xr:uid="{7AD6E5D1-FB11-4693-922F-7255A01EABDD}">
    <filterColumn colId="0" hiddenButton="1"/>
    <filterColumn colId="1" hiddenButton="1"/>
    <filterColumn colId="2" hiddenButton="1"/>
    <filterColumn colId="3" hiddenButton="1"/>
  </autoFilter>
  <tableColumns count="4">
    <tableColumn id="1" xr3:uid="{30EFD058-538A-4168-B8AE-6426C23343F7}" name="Description" dataDxfId="106"/>
    <tableColumn id="2" xr3:uid="{EB48FEC2-7B52-48AF-8408-CFF47F71DE2C}" name="SELF" dataDxfId="105"/>
    <tableColumn id="3" xr3:uid="{96A492AF-AC51-446A-AF3C-8486230605C2}" name="SELF + 1" dataDxfId="104"/>
    <tableColumn id="4" xr3:uid="{EC450955-3C71-4492-AD52-EF773118BCFA}" name="FAMILY" dataDxfId="103"/>
  </tableColumns>
  <tableStyleInfo name="Table Style 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http://www.cms.gov/cciio/resources/regulations-and-guidance/index.html" TargetMode="External"/></Relationships>
</file>

<file path=xl/worksheets/_rels/sheet3.xml.rels><?xml version="1.0" encoding="UTF-8" standalone="yes"?>
<Relationships xmlns="http://schemas.openxmlformats.org/package/2006/relationships"><Relationship Id="rId8" Type="http://schemas.openxmlformats.org/officeDocument/2006/relationships/table" Target="../tables/table9.xml"/><Relationship Id="rId3" Type="http://schemas.openxmlformats.org/officeDocument/2006/relationships/table" Target="../tables/table4.xml"/><Relationship Id="rId7" Type="http://schemas.openxmlformats.org/officeDocument/2006/relationships/table" Target="../tables/table8.xml"/><Relationship Id="rId2" Type="http://schemas.openxmlformats.org/officeDocument/2006/relationships/table" Target="../tables/table3.xml"/><Relationship Id="rId1" Type="http://schemas.openxmlformats.org/officeDocument/2006/relationships/printerSettings" Target="../printerSettings/printerSettings3.bin"/><Relationship Id="rId6" Type="http://schemas.openxmlformats.org/officeDocument/2006/relationships/table" Target="../tables/table7.xml"/><Relationship Id="rId5" Type="http://schemas.openxmlformats.org/officeDocument/2006/relationships/table" Target="../tables/table6.xml"/><Relationship Id="rId4" Type="http://schemas.openxmlformats.org/officeDocument/2006/relationships/table" Target="../tables/table5.xml"/><Relationship Id="rId9"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4.bin"/><Relationship Id="rId1" Type="http://schemas.openxmlformats.org/officeDocument/2006/relationships/hyperlink" Target="http://www.cms.gov/cciio/resources/regulations-and-guidance/index.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table" Target="../tables/table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C8F29-B6B9-46C3-B31B-971495D20260}">
  <dimension ref="A1:AS181"/>
  <sheetViews>
    <sheetView tabSelected="1" zoomScale="89" zoomScaleNormal="89" workbookViewId="0">
      <selection activeCell="D30" sqref="D30"/>
    </sheetView>
  </sheetViews>
  <sheetFormatPr defaultColWidth="9.33203125" defaultRowHeight="14.4" x14ac:dyDescent="0.3"/>
  <cols>
    <col min="1" max="1" width="30.109375" style="130" customWidth="1"/>
    <col min="2" max="2" width="12.88671875" style="130" bestFit="1" customWidth="1"/>
    <col min="3" max="3" width="21.88671875" style="130" customWidth="1"/>
    <col min="4" max="4" width="15" style="130" customWidth="1"/>
    <col min="5" max="5" width="28.88671875" style="131" customWidth="1"/>
    <col min="6" max="6" width="29" style="131" customWidth="1"/>
    <col min="7" max="7" width="29.109375" style="131" customWidth="1"/>
    <col min="8" max="8" width="41" style="131" customWidth="1"/>
    <col min="9" max="9" width="41.109375" style="131" customWidth="1"/>
    <col min="10" max="10" width="41.44140625" style="131" customWidth="1"/>
    <col min="11" max="11" width="41.33203125" style="131" customWidth="1"/>
    <col min="12" max="13" width="41.44140625" style="132" customWidth="1"/>
    <col min="14" max="14" width="25.109375" style="111" customWidth="1"/>
    <col min="15" max="16" width="25.33203125" style="111" customWidth="1"/>
    <col min="17" max="17" width="27.33203125" style="111" customWidth="1"/>
    <col min="18" max="18" width="27.33203125" style="112" customWidth="1"/>
    <col min="19" max="22" width="27.109375" style="112" customWidth="1"/>
    <col min="23" max="25" width="30" style="112" customWidth="1"/>
    <col min="26" max="43" width="30" style="111" customWidth="1"/>
    <col min="44" max="44" width="22.5546875" style="111" customWidth="1"/>
    <col min="45" max="16384" width="9.33203125" style="111"/>
  </cols>
  <sheetData>
    <row r="1" spans="1:35" ht="28.8" x14ac:dyDescent="0.3">
      <c r="A1" s="134" t="str">
        <f>"Attachment I - "&amp;year&amp;" RATE PROPOSAL - SMALL CARRIERS"</f>
        <v>Attachment I - 2025 RATE PROPOSAL - SMALL CARRIERS</v>
      </c>
      <c r="B1" s="105"/>
      <c r="C1" s="106"/>
      <c r="D1" s="106"/>
      <c r="E1" s="107"/>
      <c r="F1" s="107"/>
      <c r="G1" s="107"/>
      <c r="H1" s="107"/>
      <c r="I1" s="107"/>
      <c r="J1" s="107"/>
      <c r="K1" s="107"/>
      <c r="L1" s="108"/>
      <c r="M1" s="108"/>
      <c r="N1" s="109"/>
      <c r="O1" s="110"/>
      <c r="P1" s="110"/>
    </row>
    <row r="2" spans="1:35" s="137" customFormat="1" ht="18" customHeight="1" x14ac:dyDescent="0.3">
      <c r="A2" s="135" t="s">
        <v>0</v>
      </c>
      <c r="B2" s="141"/>
      <c r="C2" s="136"/>
      <c r="D2" s="136"/>
      <c r="E2" s="136"/>
      <c r="F2" s="136"/>
      <c r="G2" s="136"/>
      <c r="H2" s="136"/>
      <c r="I2" s="136"/>
      <c r="J2" s="136"/>
      <c r="K2" s="136"/>
      <c r="L2" s="122"/>
      <c r="M2" s="122"/>
      <c r="Q2" s="138"/>
      <c r="R2" s="138"/>
      <c r="S2" s="138"/>
      <c r="T2" s="138"/>
      <c r="U2" s="138"/>
      <c r="V2" s="138"/>
      <c r="W2" s="139"/>
      <c r="X2" s="140"/>
      <c r="Y2" s="140"/>
      <c r="Z2" s="122"/>
      <c r="AA2" s="122"/>
    </row>
    <row r="3" spans="1:35" ht="18" customHeight="1" x14ac:dyDescent="0.3">
      <c r="A3" s="144" t="s">
        <v>1</v>
      </c>
      <c r="B3" s="145"/>
      <c r="C3" s="7"/>
      <c r="D3" s="111"/>
      <c r="E3" s="111"/>
      <c r="F3" s="111"/>
      <c r="G3" s="111"/>
      <c r="H3" s="111"/>
      <c r="I3" s="111"/>
      <c r="J3" s="111"/>
      <c r="K3" s="111"/>
      <c r="L3" s="111"/>
      <c r="M3" s="111"/>
      <c r="R3" s="111"/>
      <c r="S3" s="111"/>
      <c r="T3" s="111"/>
      <c r="U3" s="111"/>
      <c r="V3" s="111"/>
      <c r="W3" s="111"/>
      <c r="X3" s="111"/>
      <c r="Y3" s="111"/>
    </row>
    <row r="4" spans="1:35" ht="18" customHeight="1" x14ac:dyDescent="0.3">
      <c r="A4" s="144" t="s">
        <v>73</v>
      </c>
      <c r="B4" s="146">
        <f>year</f>
        <v>2025</v>
      </c>
      <c r="C4" s="7"/>
      <c r="D4" s="111"/>
      <c r="E4" s="111"/>
      <c r="F4" s="111"/>
      <c r="G4" s="111"/>
      <c r="H4" s="111"/>
      <c r="I4" s="111"/>
      <c r="J4" s="111"/>
      <c r="K4" s="111"/>
      <c r="L4" s="111"/>
      <c r="M4" s="111"/>
      <c r="R4" s="111"/>
      <c r="S4" s="111"/>
      <c r="T4" s="111"/>
      <c r="U4" s="111"/>
      <c r="V4" s="111"/>
      <c r="W4" s="111"/>
      <c r="X4" s="111"/>
      <c r="Y4" s="111"/>
    </row>
    <row r="5" spans="1:35" ht="134.4" customHeight="1" x14ac:dyDescent="0.3">
      <c r="A5" s="147" t="str">
        <f>"Q1. What type(s) of community rating, Traditional Community Rating (TCR)/Community Rating by Class (CRC)/Adjusted Community Rating (ACR) do you propose to use for the FEHB/PSHB group in "&amp;year&amp;"?"</f>
        <v>Q1. What type(s) of community rating, Traditional Community Rating (TCR)/Community Rating by Class (CRC)/Adjusted Community Rating (ACR) do you propose to use for the FEHB/PSHB group in 2025?</v>
      </c>
      <c r="B5" s="145"/>
      <c r="C5" s="111"/>
      <c r="D5" s="111"/>
      <c r="E5" s="111"/>
      <c r="F5" s="111"/>
      <c r="G5" s="111"/>
      <c r="H5" s="111"/>
      <c r="I5" s="111"/>
      <c r="J5" s="111"/>
      <c r="K5" s="111"/>
      <c r="L5" s="111"/>
      <c r="M5" s="111"/>
      <c r="R5" s="111"/>
      <c r="S5" s="111"/>
      <c r="T5" s="111"/>
      <c r="U5" s="111"/>
      <c r="V5" s="111"/>
      <c r="W5" s="111"/>
      <c r="X5" s="111"/>
      <c r="Y5" s="111"/>
    </row>
    <row r="6" spans="1:35" x14ac:dyDescent="0.3">
      <c r="A6" s="111"/>
      <c r="B6" s="111"/>
      <c r="C6" s="111"/>
      <c r="D6" s="111"/>
      <c r="E6" s="111"/>
      <c r="F6" s="111"/>
      <c r="G6" s="111"/>
      <c r="H6" s="111"/>
      <c r="I6" s="111"/>
      <c r="J6" s="111"/>
      <c r="K6" s="111"/>
      <c r="L6" s="111"/>
      <c r="M6" s="111"/>
      <c r="R6" s="111"/>
      <c r="S6" s="111"/>
      <c r="T6" s="111"/>
      <c r="U6" s="111"/>
      <c r="V6" s="111"/>
      <c r="W6" s="111"/>
      <c r="X6" s="111"/>
      <c r="Y6" s="111"/>
    </row>
    <row r="7" spans="1:35" ht="18" x14ac:dyDescent="0.35">
      <c r="A7" s="150" t="s">
        <v>123</v>
      </c>
      <c r="B7" s="111"/>
      <c r="C7" s="111"/>
      <c r="D7" s="111"/>
      <c r="E7" s="111"/>
      <c r="F7" s="111"/>
      <c r="G7" s="111"/>
      <c r="H7" s="111"/>
      <c r="I7" s="111"/>
      <c r="J7" s="111"/>
      <c r="K7" s="111"/>
      <c r="L7" s="111"/>
      <c r="M7" s="111"/>
      <c r="R7" s="111"/>
      <c r="S7" s="111"/>
      <c r="T7" s="111"/>
      <c r="U7" s="111"/>
      <c r="V7" s="111"/>
      <c r="W7" s="111"/>
      <c r="X7" s="111"/>
      <c r="Y7" s="111"/>
    </row>
    <row r="8" spans="1:35" x14ac:dyDescent="0.3">
      <c r="A8" s="111" t="s">
        <v>134</v>
      </c>
      <c r="B8" s="114"/>
      <c r="C8" s="84"/>
      <c r="D8" s="111"/>
      <c r="E8" s="111"/>
      <c r="F8" s="111"/>
      <c r="G8" s="111"/>
      <c r="H8" s="111"/>
      <c r="I8" s="111"/>
      <c r="J8" s="111"/>
      <c r="K8" s="111"/>
      <c r="L8" s="111"/>
      <c r="M8" s="111"/>
      <c r="R8" s="111"/>
      <c r="S8" s="111"/>
      <c r="T8" s="111"/>
      <c r="U8" s="111"/>
      <c r="V8" s="111"/>
      <c r="W8" s="111"/>
      <c r="X8" s="111"/>
      <c r="Y8" s="111"/>
      <c r="AC8" s="84"/>
      <c r="AD8" s="84"/>
      <c r="AE8" s="84"/>
      <c r="AF8" s="84"/>
      <c r="AG8" s="84"/>
      <c r="AH8" s="84"/>
      <c r="AI8" s="7"/>
    </row>
    <row r="9" spans="1:35" x14ac:dyDescent="0.3">
      <c r="A9" s="143"/>
      <c r="B9" s="113"/>
      <c r="C9" s="41"/>
      <c r="D9" s="41"/>
      <c r="E9" s="111"/>
      <c r="F9" s="111"/>
      <c r="G9" s="111"/>
      <c r="H9" s="111"/>
      <c r="I9" s="111"/>
      <c r="J9" s="111"/>
      <c r="K9" s="111"/>
      <c r="L9" s="111"/>
      <c r="M9" s="111"/>
      <c r="R9" s="111"/>
      <c r="S9" s="111"/>
      <c r="T9" s="111"/>
      <c r="U9" s="111"/>
      <c r="V9" s="111"/>
      <c r="W9" s="111"/>
      <c r="X9" s="111"/>
      <c r="Y9" s="115"/>
      <c r="Z9" s="113"/>
      <c r="AA9" s="113"/>
      <c r="AB9" s="113"/>
      <c r="AC9" s="84"/>
      <c r="AD9" s="84"/>
      <c r="AE9" s="84"/>
      <c r="AF9" s="84"/>
      <c r="AG9" s="84"/>
      <c r="AH9" s="84"/>
      <c r="AI9" s="7"/>
    </row>
    <row r="10" spans="1:35" x14ac:dyDescent="0.3">
      <c r="A10" s="41" t="s">
        <v>278</v>
      </c>
      <c r="B10" s="113"/>
      <c r="C10" s="41"/>
      <c r="D10" s="41"/>
      <c r="E10" s="111"/>
      <c r="F10" s="111"/>
      <c r="G10" s="111"/>
      <c r="H10" s="111"/>
      <c r="I10" s="111"/>
      <c r="J10" s="111"/>
      <c r="K10" s="111"/>
      <c r="L10" s="111"/>
      <c r="M10" s="111"/>
      <c r="R10" s="111"/>
      <c r="S10" s="111"/>
      <c r="T10" s="111"/>
      <c r="U10" s="111"/>
      <c r="V10" s="111"/>
      <c r="W10" s="111"/>
      <c r="X10" s="111"/>
      <c r="Y10" s="115"/>
      <c r="Z10" s="113"/>
      <c r="AA10" s="113"/>
      <c r="AB10" s="113"/>
      <c r="AC10" s="84"/>
      <c r="AD10" s="84"/>
      <c r="AE10" s="84"/>
      <c r="AF10" s="84"/>
      <c r="AG10" s="84"/>
      <c r="AH10" s="84"/>
      <c r="AI10" s="7"/>
    </row>
    <row r="11" spans="1:35" x14ac:dyDescent="0.3">
      <c r="A11" s="41" t="s">
        <v>126</v>
      </c>
      <c r="B11" s="113"/>
      <c r="C11" s="41"/>
      <c r="D11" s="41"/>
      <c r="E11" s="111"/>
      <c r="F11" s="111"/>
      <c r="G11" s="111"/>
      <c r="H11" s="111"/>
      <c r="I11" s="111"/>
      <c r="J11" s="111"/>
      <c r="K11" s="111"/>
      <c r="L11" s="111"/>
      <c r="M11" s="111"/>
      <c r="R11" s="111"/>
      <c r="S11" s="111"/>
      <c r="T11" s="111"/>
      <c r="U11" s="111"/>
      <c r="V11" s="111"/>
      <c r="W11" s="111"/>
      <c r="X11" s="111"/>
      <c r="Y11" s="115"/>
      <c r="Z11" s="113"/>
      <c r="AA11" s="113"/>
      <c r="AB11" s="113"/>
      <c r="AC11" s="84"/>
      <c r="AD11" s="84"/>
      <c r="AE11" s="84"/>
      <c r="AF11" s="84"/>
      <c r="AG11" s="84"/>
      <c r="AH11" s="84"/>
      <c r="AI11" s="7"/>
    </row>
    <row r="12" spans="1:35" x14ac:dyDescent="0.3">
      <c r="A12" s="41" t="s">
        <v>127</v>
      </c>
      <c r="B12" s="113"/>
      <c r="C12" s="41"/>
      <c r="D12" s="41"/>
      <c r="E12" s="111"/>
      <c r="F12" s="111"/>
      <c r="G12" s="111"/>
      <c r="H12" s="111"/>
      <c r="I12" s="111"/>
      <c r="J12" s="111"/>
      <c r="K12" s="111"/>
      <c r="L12" s="111"/>
      <c r="M12" s="111"/>
      <c r="R12" s="111"/>
      <c r="S12" s="111"/>
      <c r="T12" s="111"/>
      <c r="U12" s="111"/>
      <c r="V12" s="111"/>
      <c r="W12" s="111"/>
      <c r="X12" s="111"/>
      <c r="Y12" s="115"/>
      <c r="Z12" s="113"/>
      <c r="AA12" s="113"/>
      <c r="AB12" s="113"/>
      <c r="AC12" s="84"/>
      <c r="AD12" s="84"/>
      <c r="AE12" s="84"/>
      <c r="AF12" s="84"/>
      <c r="AG12" s="84"/>
      <c r="AH12" s="84"/>
      <c r="AI12" s="7"/>
    </row>
    <row r="13" spans="1:35" x14ac:dyDescent="0.3">
      <c r="A13" s="41" t="s">
        <v>154</v>
      </c>
      <c r="C13" s="114"/>
      <c r="D13" s="84"/>
      <c r="E13" s="111"/>
      <c r="F13" s="111"/>
      <c r="G13" s="111"/>
      <c r="H13" s="111"/>
      <c r="I13" s="111"/>
      <c r="J13" s="111"/>
      <c r="K13" s="111"/>
      <c r="L13" s="111"/>
      <c r="M13" s="111"/>
      <c r="R13" s="111"/>
      <c r="S13" s="111"/>
      <c r="T13" s="111"/>
      <c r="U13" s="111"/>
      <c r="V13" s="111"/>
      <c r="W13" s="111"/>
      <c r="X13" s="111"/>
      <c r="Y13" s="115"/>
      <c r="Z13" s="113"/>
      <c r="AA13" s="113"/>
      <c r="AB13" s="113"/>
      <c r="AC13" s="84"/>
      <c r="AD13" s="84"/>
      <c r="AE13" s="84"/>
      <c r="AF13" s="84"/>
      <c r="AG13" s="84"/>
      <c r="AH13" s="84"/>
      <c r="AI13" s="7"/>
    </row>
    <row r="14" spans="1:35" ht="28.8" x14ac:dyDescent="0.3">
      <c r="A14" s="192" t="str">
        <f>$B$14*100&amp;"% increase to "&amp;"2024 Maximum Government Contribution"</f>
        <v>0% increase to 2024 Maximum Government Contribution</v>
      </c>
      <c r="B14" s="241">
        <v>0</v>
      </c>
      <c r="E14" s="111"/>
      <c r="F14" s="111"/>
      <c r="G14" s="111"/>
      <c r="H14" s="111"/>
      <c r="I14" s="111"/>
      <c r="J14" s="111"/>
      <c r="K14" s="111"/>
      <c r="L14" s="111"/>
      <c r="M14" s="111"/>
      <c r="R14" s="111"/>
      <c r="S14" s="111"/>
      <c r="T14" s="111"/>
      <c r="U14" s="111"/>
      <c r="V14" s="111"/>
      <c r="W14" s="111"/>
      <c r="X14" s="111"/>
      <c r="Y14" s="115"/>
      <c r="Z14" s="113"/>
      <c r="AA14" s="113"/>
      <c r="AB14" s="113"/>
      <c r="AC14" s="84"/>
      <c r="AD14" s="84"/>
      <c r="AE14" s="84"/>
      <c r="AF14" s="84"/>
      <c r="AG14" s="84"/>
      <c r="AH14" s="84"/>
      <c r="AI14" s="7"/>
    </row>
    <row r="15" spans="1:35" x14ac:dyDescent="0.3">
      <c r="A15" s="111"/>
      <c r="B15" s="111"/>
      <c r="C15" s="111"/>
      <c r="D15" s="111"/>
      <c r="E15" s="111"/>
      <c r="F15" s="111"/>
      <c r="G15" s="111"/>
      <c r="H15" s="111"/>
      <c r="I15" s="111"/>
      <c r="J15" s="111"/>
      <c r="K15" s="111"/>
      <c r="L15" s="111"/>
      <c r="M15" s="111"/>
      <c r="R15" s="111"/>
      <c r="S15" s="111"/>
      <c r="T15" s="111"/>
      <c r="U15" s="111"/>
      <c r="V15" s="111"/>
      <c r="W15" s="111"/>
      <c r="X15" s="111"/>
      <c r="Y15" s="111"/>
    </row>
    <row r="16" spans="1:35" ht="18" x14ac:dyDescent="0.3">
      <c r="A16" s="148" t="s">
        <v>109</v>
      </c>
      <c r="B16" s="111"/>
      <c r="C16" s="111"/>
      <c r="D16" s="111"/>
      <c r="E16" s="111"/>
      <c r="F16" s="111"/>
      <c r="G16" s="111"/>
      <c r="H16" s="111"/>
      <c r="I16" s="111"/>
      <c r="J16" s="111"/>
      <c r="K16" s="111"/>
      <c r="L16" s="111"/>
      <c r="M16" s="111"/>
      <c r="R16" s="111"/>
      <c r="S16" s="111"/>
      <c r="T16" s="111"/>
      <c r="U16" s="111"/>
      <c r="V16" s="111"/>
      <c r="W16" s="111"/>
      <c r="X16" s="111"/>
      <c r="Y16" s="111"/>
    </row>
    <row r="17" spans="1:45" ht="15" thickBot="1" x14ac:dyDescent="0.35">
      <c r="A17" s="133" t="s">
        <v>198</v>
      </c>
      <c r="B17" s="111"/>
      <c r="C17" s="111"/>
      <c r="D17" s="111"/>
      <c r="E17" s="111"/>
      <c r="F17" s="111"/>
      <c r="G17" s="111"/>
      <c r="H17" s="111"/>
      <c r="I17" s="111"/>
      <c r="J17" s="111"/>
      <c r="K17" s="111"/>
      <c r="L17" s="111"/>
      <c r="M17" s="111"/>
      <c r="R17" s="111"/>
      <c r="S17" s="111"/>
      <c r="T17" s="111"/>
      <c r="U17" s="111"/>
      <c r="V17" s="111"/>
      <c r="W17" s="111"/>
      <c r="X17" s="111"/>
      <c r="Y17" s="111"/>
    </row>
    <row r="18" spans="1:45" s="240" customFormat="1" ht="90.75" customHeight="1" thickBot="1" x14ac:dyDescent="0.35">
      <c r="A18" s="230" t="s">
        <v>88</v>
      </c>
      <c r="B18" s="253" t="s">
        <v>199</v>
      </c>
      <c r="C18" s="231" t="s">
        <v>110</v>
      </c>
      <c r="D18" s="232" t="s">
        <v>87</v>
      </c>
      <c r="E18" s="233" t="s">
        <v>91</v>
      </c>
      <c r="F18" s="234" t="s">
        <v>136</v>
      </c>
      <c r="G18" s="235" t="s">
        <v>137</v>
      </c>
      <c r="H18" s="236" t="s">
        <v>138</v>
      </c>
      <c r="I18" s="234" t="s">
        <v>155</v>
      </c>
      <c r="J18" s="235" t="s">
        <v>156</v>
      </c>
      <c r="K18" s="236" t="s">
        <v>157</v>
      </c>
      <c r="L18" s="234" t="s">
        <v>139</v>
      </c>
      <c r="M18" s="235" t="s">
        <v>140</v>
      </c>
      <c r="N18" s="236" t="s">
        <v>141</v>
      </c>
      <c r="O18" s="237" t="s">
        <v>158</v>
      </c>
      <c r="P18" s="238" t="s">
        <v>159</v>
      </c>
      <c r="Q18" s="239" t="s">
        <v>160</v>
      </c>
      <c r="R18" s="237" t="s">
        <v>161</v>
      </c>
      <c r="S18" s="238" t="s">
        <v>162</v>
      </c>
      <c r="T18" s="239" t="s">
        <v>163</v>
      </c>
      <c r="U18" s="237" t="s">
        <v>164</v>
      </c>
      <c r="V18" s="238" t="s">
        <v>165</v>
      </c>
      <c r="W18" s="239" t="s">
        <v>166</v>
      </c>
      <c r="X18" s="237" t="s">
        <v>167</v>
      </c>
      <c r="Y18" s="238" t="s">
        <v>168</v>
      </c>
      <c r="Z18" s="239" t="s">
        <v>169</v>
      </c>
      <c r="AA18" s="237" t="s">
        <v>170</v>
      </c>
      <c r="AB18" s="238" t="s">
        <v>171</v>
      </c>
      <c r="AC18" s="239" t="s">
        <v>172</v>
      </c>
      <c r="AD18" s="237" t="s">
        <v>142</v>
      </c>
      <c r="AE18" s="238" t="s">
        <v>143</v>
      </c>
      <c r="AF18" s="239" t="s">
        <v>144</v>
      </c>
      <c r="AG18" s="237" t="s">
        <v>145</v>
      </c>
      <c r="AH18" s="238" t="s">
        <v>146</v>
      </c>
      <c r="AI18" s="239" t="s">
        <v>147</v>
      </c>
      <c r="AJ18" s="237" t="s">
        <v>148</v>
      </c>
      <c r="AK18" s="238" t="s">
        <v>149</v>
      </c>
      <c r="AL18" s="239" t="s">
        <v>150</v>
      </c>
      <c r="AM18" s="237" t="s">
        <v>151</v>
      </c>
      <c r="AN18" s="238" t="s">
        <v>152</v>
      </c>
      <c r="AO18" s="239" t="s">
        <v>153</v>
      </c>
      <c r="AP18" s="237" t="s">
        <v>131</v>
      </c>
      <c r="AQ18" s="238" t="s">
        <v>128</v>
      </c>
      <c r="AR18" s="239" t="s">
        <v>129</v>
      </c>
    </row>
    <row r="19" spans="1:45" ht="18" customHeight="1" x14ac:dyDescent="0.3">
      <c r="A19" s="116"/>
      <c r="B19" s="116"/>
      <c r="C19" s="116"/>
      <c r="D19" s="116"/>
      <c r="E19" s="116"/>
      <c r="F19" s="117"/>
      <c r="G19" s="117"/>
      <c r="H19" s="117"/>
      <c r="I19" s="117"/>
      <c r="J19" s="117"/>
      <c r="K19" s="117"/>
      <c r="L19" s="117"/>
      <c r="M19" s="118"/>
      <c r="N19" s="118"/>
      <c r="O19" s="210"/>
      <c r="P19" s="210"/>
      <c r="Q19" s="210"/>
      <c r="R19" s="211" t="str">
        <f t="shared" ref="R19:R26" si="0">IF(F19="","",ROUND(O19*1.04,2))</f>
        <v/>
      </c>
      <c r="S19" s="212" t="str">
        <f t="shared" ref="S19:S26" si="1">IF(F19="","",ROUND(P19*1.04,2))</f>
        <v/>
      </c>
      <c r="T19" s="212" t="str">
        <f t="shared" ref="T19:T26" si="2">IF(F19="","",ROUND(Q19*1.04,2))</f>
        <v/>
      </c>
      <c r="U19" s="142">
        <v>271.43</v>
      </c>
      <c r="V19" s="142">
        <v>586.5</v>
      </c>
      <c r="W19" s="142">
        <v>646.17999999999995</v>
      </c>
      <c r="X19" s="38" t="str">
        <f>IF(F19="","",IF(R19&gt;0,MIN(U19,ROUND(R19*0.75,2)),"New Option"))</f>
        <v/>
      </c>
      <c r="Y19" s="212" t="str">
        <f>IF(F19="","",IF(S19&gt;0,MIN(Att1SmallCarriers[[#This Row],[2024 Maximum Government Contribution
Self+1]],ROUND(S19*0.75,2)),"New Option"))</f>
        <v/>
      </c>
      <c r="Z19" s="212" t="str">
        <f>IF(F19="","",IF(T19&gt;0,MIN(Att1SmallCarriers[[#This Row],[2024 Maximum Government Contribution
Family]],ROUND(T19*0.75,2)),"New Option"))</f>
        <v/>
      </c>
      <c r="AA19" s="212" t="str">
        <f t="shared" ref="AA19:AA50" si="3">IF(F19="","",IF(R19&gt;0, R19-X19,"New Option"))</f>
        <v/>
      </c>
      <c r="AB19" s="212" t="str">
        <f t="shared" ref="AB19:AB50" si="4">IF(F19="","",IF(S19&gt;0, S19-Y19,"New Option"))</f>
        <v/>
      </c>
      <c r="AC19" s="212" t="str">
        <f t="shared" ref="AC19:AC50" si="5">IF(F19="","",IF(T19&gt;0, T19-Z19,"New Option"))</f>
        <v/>
      </c>
      <c r="AD19" s="212" t="str">
        <f t="shared" ref="AD19:AD50" si="6">IF(F19="","",ROUND(L19*1.04,2))</f>
        <v/>
      </c>
      <c r="AE19" s="212" t="str">
        <f t="shared" ref="AE19:AE50" si="7">IF(F19="","",ROUND(M19*1.04,2))</f>
        <v/>
      </c>
      <c r="AF19" s="212" t="str">
        <f t="shared" ref="AF19:AF50" si="8">IF(F19="","",ROUND(N19*1.04,2))</f>
        <v/>
      </c>
      <c r="AG19" s="84">
        <f>ROUND(Att1SmallCarriers[[#This Row],[2024 Maximum Government Contribution
Self]]*(1+$B$14),2)</f>
        <v>271.43</v>
      </c>
      <c r="AH19" s="84">
        <f>ROUND(Att1SmallCarriers[[#This Row],[2024 Maximum Government Contribution
Self+1]]*(1+$B$14),2)</f>
        <v>586.5</v>
      </c>
      <c r="AI19" s="84">
        <f>ROUND(Att1SmallCarriers[[#This Row],[2024 Maximum Government Contribution
Family]]*(1+$B$14),2)</f>
        <v>646.17999999999995</v>
      </c>
      <c r="AJ19" s="212" t="str">
        <f>IF(F19="","",MIN(Att1SmallCarriers[[#This Row],[ESTIMATED 2025 Maximum Government Contribution
Self]],ROUND(AD19*0.75,2)))</f>
        <v/>
      </c>
      <c r="AK19" s="212" t="str">
        <f>IF(F19="","",MIN(Att1SmallCarriers[[#This Row],[ESTIMATED 2025 Maximum Government Contribution
Self+1]],ROUND(AE19*0.75,2)))</f>
        <v/>
      </c>
      <c r="AL19" s="212" t="str">
        <f>IF(F19="","",MIN(Att1SmallCarriers[[#This Row],[ESTIMATED 2025 Maximum Government Contribution
Family]],ROUND(AF19*0.75,2)))</f>
        <v/>
      </c>
      <c r="AM19" s="212" t="str">
        <f t="shared" ref="AM19:AM50" si="9">IF(F19="","",AD19-AJ19)</f>
        <v/>
      </c>
      <c r="AN19" s="212" t="str">
        <f>IF(F19="","",AE19-AK19)</f>
        <v/>
      </c>
      <c r="AO19" s="212" t="str">
        <f>IF(F19="","",AF19-AL19)</f>
        <v/>
      </c>
      <c r="AP19" s="213" t="str">
        <f>IF(F19="","",IFERROR(AM19/AA19-1,"New Option"))</f>
        <v/>
      </c>
      <c r="AQ19" s="213" t="str">
        <f>IF(F19="","",IFERROR(AN19/AB19-1,"New Option"))</f>
        <v/>
      </c>
      <c r="AR19" s="213" t="str">
        <f>IF(F19="","",IFERROR(AO19/AC19-1,"New Option"))</f>
        <v/>
      </c>
      <c r="AS19" s="113"/>
    </row>
    <row r="20" spans="1:45" ht="18" customHeight="1" x14ac:dyDescent="0.3">
      <c r="A20" s="116"/>
      <c r="B20" s="116"/>
      <c r="C20" s="116"/>
      <c r="D20" s="116"/>
      <c r="E20" s="116"/>
      <c r="F20" s="117"/>
      <c r="G20" s="117"/>
      <c r="H20" s="117"/>
      <c r="I20" s="117"/>
      <c r="J20" s="117"/>
      <c r="K20" s="117"/>
      <c r="L20" s="117"/>
      <c r="M20" s="118"/>
      <c r="N20" s="118"/>
      <c r="O20" s="40"/>
      <c r="P20" s="40"/>
      <c r="Q20" s="40"/>
      <c r="R20" s="39" t="str">
        <f t="shared" si="0"/>
        <v/>
      </c>
      <c r="S20" s="38" t="str">
        <f t="shared" si="1"/>
        <v/>
      </c>
      <c r="T20" s="38" t="str">
        <f t="shared" si="2"/>
        <v/>
      </c>
      <c r="U20" s="142">
        <v>271.43</v>
      </c>
      <c r="V20" s="142">
        <v>586.5</v>
      </c>
      <c r="W20" s="142">
        <v>646.17999999999995</v>
      </c>
      <c r="X20" s="38" t="str">
        <f t="shared" ref="X20:X83" si="10">IF(F20="","",IF(R20&gt;0,MIN(U20,ROUND(R20*0.75,2)),"New Option"))</f>
        <v/>
      </c>
      <c r="Y20" s="212" t="str">
        <f>IF(F20="","",IF(S20&gt;0,MIN(Att1SmallCarriers[[#This Row],[2024 Maximum Government Contribution
Self+1]],ROUND(S20*0.75,2)),"New Option"))</f>
        <v/>
      </c>
      <c r="Z20" s="212" t="str">
        <f>IF(F20="","",IF(T20&gt;0,MIN(Att1SmallCarriers[[#This Row],[2024 Maximum Government Contribution
Family]],ROUND(T20*0.75,2)),"New Option"))</f>
        <v/>
      </c>
      <c r="AA20" s="38" t="str">
        <f t="shared" si="3"/>
        <v/>
      </c>
      <c r="AB20" s="38" t="str">
        <f t="shared" si="4"/>
        <v/>
      </c>
      <c r="AC20" s="38" t="str">
        <f t="shared" si="5"/>
        <v/>
      </c>
      <c r="AD20" s="38" t="str">
        <f t="shared" si="6"/>
        <v/>
      </c>
      <c r="AE20" s="38" t="str">
        <f t="shared" si="7"/>
        <v/>
      </c>
      <c r="AF20" s="38" t="str">
        <f t="shared" si="8"/>
        <v/>
      </c>
      <c r="AG20" s="84">
        <f>ROUND(Att1SmallCarriers[[#This Row],[2024 Maximum Government Contribution
Self]]*(1+$B$14),2)</f>
        <v>271.43</v>
      </c>
      <c r="AH20" s="84">
        <f>ROUND(Att1SmallCarriers[[#This Row],[2024 Maximum Government Contribution
Self+1]]*(1+$B$14),2)</f>
        <v>586.5</v>
      </c>
      <c r="AI20" s="84">
        <f>ROUND(Att1SmallCarriers[[#This Row],[2024 Maximum Government Contribution
Family]]*(1+$B$14),2)</f>
        <v>646.17999999999995</v>
      </c>
      <c r="AJ20" s="212" t="str">
        <f>IF(F20="","",MIN(Att1SmallCarriers[[#This Row],[ESTIMATED 2025 Maximum Government Contribution
Self]],ROUND(AD20*0.75,2)))</f>
        <v/>
      </c>
      <c r="AK20" s="212" t="str">
        <f>IF(F20="","",MIN(Att1SmallCarriers[[#This Row],[ESTIMATED 2025 Maximum Government Contribution
Self+1]],ROUND(AE20*0.75,2)))</f>
        <v/>
      </c>
      <c r="AL20" s="212" t="str">
        <f>IF(F20="","",MIN(Att1SmallCarriers[[#This Row],[ESTIMATED 2025 Maximum Government Contribution
Family]],ROUND(AF20*0.75,2)))</f>
        <v/>
      </c>
      <c r="AM20" s="38" t="str">
        <f>IF(F20="","",AD20-AJ20)</f>
        <v/>
      </c>
      <c r="AN20" s="38" t="str">
        <f t="shared" ref="AN20:AN50" si="11">IF(F20="","",AE20-AK20)</f>
        <v/>
      </c>
      <c r="AO20" s="38" t="str">
        <f>IF(F20="","",AF20-AL20)</f>
        <v/>
      </c>
      <c r="AP20" s="213" t="str">
        <f t="shared" ref="AP20:AP83" si="12">IF(F20="","",IFERROR(AM20/AA20-1,"New Option"))</f>
        <v/>
      </c>
      <c r="AQ20" s="213" t="str">
        <f t="shared" ref="AQ20:AQ83" si="13">IF(F20="","",IFERROR(AN20/AB20-1,"New Option"))</f>
        <v/>
      </c>
      <c r="AR20" s="213" t="str">
        <f t="shared" ref="AR20:AR83" si="14">IF(F20="","",IFERROR(AO20/AC20-1,"New Option"))</f>
        <v/>
      </c>
      <c r="AS20" s="113"/>
    </row>
    <row r="21" spans="1:45" ht="18" customHeight="1" x14ac:dyDescent="0.3">
      <c r="A21" s="116"/>
      <c r="B21" s="116"/>
      <c r="C21" s="116"/>
      <c r="D21" s="116"/>
      <c r="E21" s="116"/>
      <c r="F21" s="117"/>
      <c r="G21" s="117"/>
      <c r="H21" s="117"/>
      <c r="I21" s="117"/>
      <c r="J21" s="117"/>
      <c r="K21" s="117"/>
      <c r="L21" s="117"/>
      <c r="M21" s="118"/>
      <c r="N21" s="118"/>
      <c r="O21" s="40"/>
      <c r="P21" s="40"/>
      <c r="Q21" s="40"/>
      <c r="R21" s="39" t="str">
        <f t="shared" si="0"/>
        <v/>
      </c>
      <c r="S21" s="38" t="str">
        <f t="shared" si="1"/>
        <v/>
      </c>
      <c r="T21" s="38" t="str">
        <f t="shared" si="2"/>
        <v/>
      </c>
      <c r="U21" s="142">
        <v>271.43</v>
      </c>
      <c r="V21" s="142">
        <v>586.5</v>
      </c>
      <c r="W21" s="142">
        <v>646.17999999999995</v>
      </c>
      <c r="X21" s="38" t="str">
        <f t="shared" si="10"/>
        <v/>
      </c>
      <c r="Y21" s="212" t="str">
        <f>IF(F21="","",IF(S21&gt;0,MIN(Att1SmallCarriers[[#This Row],[2024 Maximum Government Contribution
Self+1]],ROUND(S21*0.75,2)),"New Option"))</f>
        <v/>
      </c>
      <c r="Z21" s="212" t="str">
        <f>IF(F21="","",IF(T21&gt;0,MIN(Att1SmallCarriers[[#This Row],[2024 Maximum Government Contribution
Family]],ROUND(T21*0.75,2)),"New Option"))</f>
        <v/>
      </c>
      <c r="AA21" s="38" t="str">
        <f t="shared" si="3"/>
        <v/>
      </c>
      <c r="AB21" s="38" t="str">
        <f t="shared" si="4"/>
        <v/>
      </c>
      <c r="AC21" s="38" t="str">
        <f t="shared" si="5"/>
        <v/>
      </c>
      <c r="AD21" s="38" t="str">
        <f>IF(F21="","",ROUND(L21*1.04,2))</f>
        <v/>
      </c>
      <c r="AE21" s="38" t="str">
        <f t="shared" si="7"/>
        <v/>
      </c>
      <c r="AF21" s="38" t="str">
        <f t="shared" si="8"/>
        <v/>
      </c>
      <c r="AG21" s="84">
        <f>ROUND(Att1SmallCarriers[[#This Row],[2024 Maximum Government Contribution
Self]]*(1+$B$14),2)</f>
        <v>271.43</v>
      </c>
      <c r="AH21" s="84">
        <f>ROUND(Att1SmallCarriers[[#This Row],[2024 Maximum Government Contribution
Self+1]]*(1+$B$14),2)</f>
        <v>586.5</v>
      </c>
      <c r="AI21" s="84">
        <f>ROUND(Att1SmallCarriers[[#This Row],[2024 Maximum Government Contribution
Family]]*(1+$B$14),2)</f>
        <v>646.17999999999995</v>
      </c>
      <c r="AJ21" s="212" t="str">
        <f>IF(F21="","",MIN(Att1SmallCarriers[[#This Row],[ESTIMATED 2025 Maximum Government Contribution
Self]],ROUND(AD21*0.75,2)))</f>
        <v/>
      </c>
      <c r="AK21" s="212" t="str">
        <f>IF(F21="","",MIN(Att1SmallCarriers[[#This Row],[ESTIMATED 2025 Maximum Government Contribution
Self+1]],ROUND(AE21*0.75,2)))</f>
        <v/>
      </c>
      <c r="AL21" s="212" t="str">
        <f>IF(F21="","",MIN(Att1SmallCarriers[[#This Row],[ESTIMATED 2025 Maximum Government Contribution
Family]],ROUND(AF21*0.75,2)))</f>
        <v/>
      </c>
      <c r="AM21" s="38" t="str">
        <f>IF(F21="","",AD21-AJ21)</f>
        <v/>
      </c>
      <c r="AN21" s="38" t="str">
        <f t="shared" si="11"/>
        <v/>
      </c>
      <c r="AO21" s="38" t="str">
        <f t="shared" ref="AO21:AO50" si="15">IF(F21="","",AF21-AL21)</f>
        <v/>
      </c>
      <c r="AP21" s="213" t="str">
        <f t="shared" si="12"/>
        <v/>
      </c>
      <c r="AQ21" s="213" t="str">
        <f t="shared" si="13"/>
        <v/>
      </c>
      <c r="AR21" s="213" t="str">
        <f t="shared" si="14"/>
        <v/>
      </c>
    </row>
    <row r="22" spans="1:45" ht="18" customHeight="1" x14ac:dyDescent="0.3">
      <c r="A22" s="116"/>
      <c r="B22" s="116"/>
      <c r="C22" s="116"/>
      <c r="D22" s="116"/>
      <c r="E22" s="116"/>
      <c r="F22" s="117"/>
      <c r="G22" s="117"/>
      <c r="H22" s="117"/>
      <c r="I22" s="117"/>
      <c r="J22" s="117"/>
      <c r="K22" s="117"/>
      <c r="L22" s="117"/>
      <c r="M22" s="118"/>
      <c r="N22" s="118"/>
      <c r="O22" s="40"/>
      <c r="P22" s="40"/>
      <c r="Q22" s="40"/>
      <c r="R22" s="39" t="str">
        <f t="shared" si="0"/>
        <v/>
      </c>
      <c r="S22" s="38" t="str">
        <f t="shared" si="1"/>
        <v/>
      </c>
      <c r="T22" s="38" t="str">
        <f t="shared" si="2"/>
        <v/>
      </c>
      <c r="U22" s="142">
        <v>271.43</v>
      </c>
      <c r="V22" s="142">
        <v>586.5</v>
      </c>
      <c r="W22" s="142">
        <v>646.17999999999995</v>
      </c>
      <c r="X22" s="38" t="str">
        <f t="shared" si="10"/>
        <v/>
      </c>
      <c r="Y22" s="212" t="str">
        <f>IF(F22="","",IF(S22&gt;0,MIN(Att1SmallCarriers[[#This Row],[2024 Maximum Government Contribution
Self+1]],ROUND(S22*0.75,2)),"New Option"))</f>
        <v/>
      </c>
      <c r="Z22" s="212" t="str">
        <f>IF(F22="","",IF(T22&gt;0,MIN(Att1SmallCarriers[[#This Row],[2024 Maximum Government Contribution
Family]],ROUND(T22*0.75,2)),"New Option"))</f>
        <v/>
      </c>
      <c r="AA22" s="38" t="str">
        <f t="shared" si="3"/>
        <v/>
      </c>
      <c r="AB22" s="38" t="str">
        <f>IF(F22="","",IF(S22&gt;0, S22-Y22,"New Option"))</f>
        <v/>
      </c>
      <c r="AC22" s="38" t="str">
        <f>IF(F22="","",IF(T22&gt;0, T22-Z22,"New Option"))</f>
        <v/>
      </c>
      <c r="AD22" s="38" t="str">
        <f t="shared" si="6"/>
        <v/>
      </c>
      <c r="AE22" s="38" t="str">
        <f t="shared" si="7"/>
        <v/>
      </c>
      <c r="AF22" s="38" t="str">
        <f t="shared" si="8"/>
        <v/>
      </c>
      <c r="AG22" s="84">
        <f>ROUND(Att1SmallCarriers[[#This Row],[2024 Maximum Government Contribution
Self]]*(1+$B$14),2)</f>
        <v>271.43</v>
      </c>
      <c r="AH22" s="84">
        <f>ROUND(Att1SmallCarriers[[#This Row],[2024 Maximum Government Contribution
Self+1]]*(1+$B$14),2)</f>
        <v>586.5</v>
      </c>
      <c r="AI22" s="84">
        <f>ROUND(Att1SmallCarriers[[#This Row],[2024 Maximum Government Contribution
Family]]*(1+$B$14),2)</f>
        <v>646.17999999999995</v>
      </c>
      <c r="AJ22" s="212" t="str">
        <f>IF(F22="","",MIN(Att1SmallCarriers[[#This Row],[ESTIMATED 2025 Maximum Government Contribution
Self]],ROUND(AD22*0.75,2)))</f>
        <v/>
      </c>
      <c r="AK22" s="212" t="str">
        <f>IF(F22="","",MIN(Att1SmallCarriers[[#This Row],[ESTIMATED 2025 Maximum Government Contribution
Self+1]],ROUND(AE22*0.75,2)))</f>
        <v/>
      </c>
      <c r="AL22" s="212" t="str">
        <f>IF(F22="","",MIN(Att1SmallCarriers[[#This Row],[ESTIMATED 2025 Maximum Government Contribution
Family]],ROUND(AF22*0.75,2)))</f>
        <v/>
      </c>
      <c r="AM22" s="38" t="str">
        <f t="shared" si="9"/>
        <v/>
      </c>
      <c r="AN22" s="38" t="str">
        <f t="shared" si="11"/>
        <v/>
      </c>
      <c r="AO22" s="38" t="str">
        <f t="shared" si="15"/>
        <v/>
      </c>
      <c r="AP22" s="213" t="str">
        <f t="shared" si="12"/>
        <v/>
      </c>
      <c r="AQ22" s="213" t="str">
        <f t="shared" si="13"/>
        <v/>
      </c>
      <c r="AR22" s="213" t="str">
        <f t="shared" si="14"/>
        <v/>
      </c>
    </row>
    <row r="23" spans="1:45" ht="18" customHeight="1" x14ac:dyDescent="0.3">
      <c r="A23" s="116"/>
      <c r="B23" s="116"/>
      <c r="C23" s="116"/>
      <c r="D23" s="116"/>
      <c r="E23" s="116"/>
      <c r="F23" s="117"/>
      <c r="G23" s="117"/>
      <c r="H23" s="117"/>
      <c r="I23" s="117"/>
      <c r="J23" s="117"/>
      <c r="K23" s="117"/>
      <c r="L23" s="117"/>
      <c r="M23" s="118"/>
      <c r="N23" s="118"/>
      <c r="O23" s="40"/>
      <c r="P23" s="40"/>
      <c r="Q23" s="40"/>
      <c r="R23" s="39" t="str">
        <f t="shared" si="0"/>
        <v/>
      </c>
      <c r="S23" s="38" t="str">
        <f t="shared" si="1"/>
        <v/>
      </c>
      <c r="T23" s="38" t="str">
        <f t="shared" si="2"/>
        <v/>
      </c>
      <c r="U23" s="142">
        <v>271.43</v>
      </c>
      <c r="V23" s="142">
        <v>586.5</v>
      </c>
      <c r="W23" s="142">
        <v>646.17999999999995</v>
      </c>
      <c r="X23" s="38" t="str">
        <f t="shared" si="10"/>
        <v/>
      </c>
      <c r="Y23" s="212" t="str">
        <f>IF(F23="","",IF(S23&gt;0,MIN(Att1SmallCarriers[[#This Row],[2024 Maximum Government Contribution
Self+1]],ROUND(S23*0.75,2)),"New Option"))</f>
        <v/>
      </c>
      <c r="Z23" s="212" t="str">
        <f>IF(F23="","",IF(T23&gt;0,MIN(Att1SmallCarriers[[#This Row],[2024 Maximum Government Contribution
Family]],ROUND(T23*0.75,2)),"New Option"))</f>
        <v/>
      </c>
      <c r="AA23" s="38" t="str">
        <f t="shared" si="3"/>
        <v/>
      </c>
      <c r="AB23" s="38" t="str">
        <f t="shared" si="4"/>
        <v/>
      </c>
      <c r="AC23" s="38" t="str">
        <f t="shared" si="5"/>
        <v/>
      </c>
      <c r="AD23" s="38" t="str">
        <f t="shared" si="6"/>
        <v/>
      </c>
      <c r="AE23" s="38" t="str">
        <f t="shared" si="7"/>
        <v/>
      </c>
      <c r="AF23" s="38" t="str">
        <f>IF(F23="","",ROUND(N23*1.04,2))</f>
        <v/>
      </c>
      <c r="AG23" s="84">
        <f>ROUND(Att1SmallCarriers[[#This Row],[2024 Maximum Government Contribution
Self]]*(1+$B$14),2)</f>
        <v>271.43</v>
      </c>
      <c r="AH23" s="84">
        <f>ROUND(Att1SmallCarriers[[#This Row],[2024 Maximum Government Contribution
Self+1]]*(1+$B$14),2)</f>
        <v>586.5</v>
      </c>
      <c r="AI23" s="84">
        <f>ROUND(Att1SmallCarriers[[#This Row],[2024 Maximum Government Contribution
Family]]*(1+$B$14),2)</f>
        <v>646.17999999999995</v>
      </c>
      <c r="AJ23" s="212" t="str">
        <f>IF(F23="","",MIN(Att1SmallCarriers[[#This Row],[ESTIMATED 2025 Maximum Government Contribution
Self]],ROUND(AD23*0.75,2)))</f>
        <v/>
      </c>
      <c r="AK23" s="212" t="str">
        <f>IF(F23="","",MIN(Att1SmallCarriers[[#This Row],[ESTIMATED 2025 Maximum Government Contribution
Self+1]],ROUND(AE23*0.75,2)))</f>
        <v/>
      </c>
      <c r="AL23" s="212" t="str">
        <f>IF(F23="","",MIN(Att1SmallCarriers[[#This Row],[ESTIMATED 2025 Maximum Government Contribution
Family]],ROUND(AF23*0.75,2)))</f>
        <v/>
      </c>
      <c r="AM23" s="38" t="str">
        <f t="shared" si="9"/>
        <v/>
      </c>
      <c r="AN23" s="38" t="str">
        <f t="shared" si="11"/>
        <v/>
      </c>
      <c r="AO23" s="38" t="str">
        <f t="shared" si="15"/>
        <v/>
      </c>
      <c r="AP23" s="213" t="str">
        <f t="shared" si="12"/>
        <v/>
      </c>
      <c r="AQ23" s="213" t="str">
        <f t="shared" si="13"/>
        <v/>
      </c>
      <c r="AR23" s="213" t="str">
        <f t="shared" si="14"/>
        <v/>
      </c>
    </row>
    <row r="24" spans="1:45" ht="18" customHeight="1" x14ac:dyDescent="0.3">
      <c r="A24" s="116"/>
      <c r="B24" s="116"/>
      <c r="C24" s="116"/>
      <c r="D24" s="116"/>
      <c r="E24" s="116"/>
      <c r="F24" s="117"/>
      <c r="G24" s="117"/>
      <c r="H24" s="117"/>
      <c r="I24" s="117"/>
      <c r="J24" s="117"/>
      <c r="K24" s="117"/>
      <c r="L24" s="117"/>
      <c r="M24" s="118"/>
      <c r="N24" s="118"/>
      <c r="O24" s="40"/>
      <c r="P24" s="40"/>
      <c r="Q24" s="40"/>
      <c r="R24" s="39" t="str">
        <f t="shared" si="0"/>
        <v/>
      </c>
      <c r="S24" s="38" t="str">
        <f t="shared" si="1"/>
        <v/>
      </c>
      <c r="T24" s="38" t="str">
        <f t="shared" si="2"/>
        <v/>
      </c>
      <c r="U24" s="142">
        <v>271.43</v>
      </c>
      <c r="V24" s="142">
        <v>586.5</v>
      </c>
      <c r="W24" s="142">
        <v>646.17999999999995</v>
      </c>
      <c r="X24" s="38" t="str">
        <f t="shared" si="10"/>
        <v/>
      </c>
      <c r="Y24" s="212" t="str">
        <f>IF(F24="","",IF(S24&gt;0,MIN(Att1SmallCarriers[[#This Row],[2024 Maximum Government Contribution
Self+1]],ROUND(S24*0.75,2)),"New Option"))</f>
        <v/>
      </c>
      <c r="Z24" s="212" t="str">
        <f>IF(F24="","",IF(T24&gt;0,MIN(Att1SmallCarriers[[#This Row],[2024 Maximum Government Contribution
Family]],ROUND(T24*0.75,2)),"New Option"))</f>
        <v/>
      </c>
      <c r="AA24" s="38" t="str">
        <f t="shared" si="3"/>
        <v/>
      </c>
      <c r="AB24" s="38" t="str">
        <f t="shared" si="4"/>
        <v/>
      </c>
      <c r="AC24" s="38" t="str">
        <f t="shared" si="5"/>
        <v/>
      </c>
      <c r="AD24" s="38" t="str">
        <f t="shared" si="6"/>
        <v/>
      </c>
      <c r="AE24" s="38" t="str">
        <f t="shared" si="7"/>
        <v/>
      </c>
      <c r="AF24" s="38" t="str">
        <f t="shared" si="8"/>
        <v/>
      </c>
      <c r="AG24" s="84">
        <f>ROUND(Att1SmallCarriers[[#This Row],[2024 Maximum Government Contribution
Self]]*(1+$B$14),2)</f>
        <v>271.43</v>
      </c>
      <c r="AH24" s="84">
        <f>ROUND(Att1SmallCarriers[[#This Row],[2024 Maximum Government Contribution
Self+1]]*(1+$B$14),2)</f>
        <v>586.5</v>
      </c>
      <c r="AI24" s="84">
        <f>ROUND(Att1SmallCarriers[[#This Row],[2024 Maximum Government Contribution
Family]]*(1+$B$14),2)</f>
        <v>646.17999999999995</v>
      </c>
      <c r="AJ24" s="212" t="str">
        <f>IF(F24="","",MIN(Att1SmallCarriers[[#This Row],[ESTIMATED 2025 Maximum Government Contribution
Self]],ROUND(AD24*0.75,2)))</f>
        <v/>
      </c>
      <c r="AK24" s="212" t="str">
        <f>IF(F24="","",MIN(Att1SmallCarriers[[#This Row],[ESTIMATED 2025 Maximum Government Contribution
Self+1]],ROUND(AE24*0.75,2)))</f>
        <v/>
      </c>
      <c r="AL24" s="212" t="str">
        <f>IF(F24="","",MIN(Att1SmallCarriers[[#This Row],[ESTIMATED 2025 Maximum Government Contribution
Family]],ROUND(AF24*0.75,2)))</f>
        <v/>
      </c>
      <c r="AM24" s="38" t="str">
        <f t="shared" si="9"/>
        <v/>
      </c>
      <c r="AN24" s="38" t="str">
        <f>IF(F24="","",AE24-AK24)</f>
        <v/>
      </c>
      <c r="AO24" s="38" t="str">
        <f t="shared" si="15"/>
        <v/>
      </c>
      <c r="AP24" s="213" t="str">
        <f t="shared" si="12"/>
        <v/>
      </c>
      <c r="AQ24" s="213" t="str">
        <f t="shared" si="13"/>
        <v/>
      </c>
      <c r="AR24" s="213" t="str">
        <f t="shared" si="14"/>
        <v/>
      </c>
    </row>
    <row r="25" spans="1:45" ht="18" customHeight="1" x14ac:dyDescent="0.3">
      <c r="A25" s="116"/>
      <c r="B25" s="116"/>
      <c r="C25" s="116"/>
      <c r="D25" s="116"/>
      <c r="E25" s="116"/>
      <c r="F25" s="117"/>
      <c r="G25" s="117"/>
      <c r="H25" s="117"/>
      <c r="I25" s="117"/>
      <c r="J25" s="117"/>
      <c r="K25" s="117"/>
      <c r="L25" s="117"/>
      <c r="M25" s="118"/>
      <c r="N25" s="118"/>
      <c r="O25" s="40"/>
      <c r="P25" s="40"/>
      <c r="Q25" s="40"/>
      <c r="R25" s="39" t="str">
        <f t="shared" si="0"/>
        <v/>
      </c>
      <c r="S25" s="38" t="str">
        <f t="shared" si="1"/>
        <v/>
      </c>
      <c r="T25" s="38" t="str">
        <f t="shared" si="2"/>
        <v/>
      </c>
      <c r="U25" s="142">
        <v>271.43</v>
      </c>
      <c r="V25" s="142">
        <v>586.5</v>
      </c>
      <c r="W25" s="142">
        <v>646.17999999999995</v>
      </c>
      <c r="X25" s="38" t="str">
        <f t="shared" si="10"/>
        <v/>
      </c>
      <c r="Y25" s="212" t="str">
        <f>IF(F25="","",IF(S25&gt;0,MIN(Att1SmallCarriers[[#This Row],[2024 Maximum Government Contribution
Self+1]],ROUND(S25*0.75,2)),"New Option"))</f>
        <v/>
      </c>
      <c r="Z25" s="212" t="str">
        <f>IF(F25="","",IF(T25&gt;0,MIN(Att1SmallCarriers[[#This Row],[2024 Maximum Government Contribution
Family]],ROUND(T25*0.75,2)),"New Option"))</f>
        <v/>
      </c>
      <c r="AA25" s="38" t="str">
        <f t="shared" si="3"/>
        <v/>
      </c>
      <c r="AB25" s="38" t="str">
        <f t="shared" si="4"/>
        <v/>
      </c>
      <c r="AC25" s="38" t="str">
        <f t="shared" si="5"/>
        <v/>
      </c>
      <c r="AD25" s="38" t="str">
        <f t="shared" si="6"/>
        <v/>
      </c>
      <c r="AE25" s="38" t="str">
        <f t="shared" si="7"/>
        <v/>
      </c>
      <c r="AF25" s="38" t="str">
        <f t="shared" si="8"/>
        <v/>
      </c>
      <c r="AG25" s="84">
        <f>ROUND(Att1SmallCarriers[[#This Row],[2024 Maximum Government Contribution
Self]]*(1+$B$14),2)</f>
        <v>271.43</v>
      </c>
      <c r="AH25" s="84">
        <f>ROUND(Att1SmallCarriers[[#This Row],[2024 Maximum Government Contribution
Self+1]]*(1+$B$14),2)</f>
        <v>586.5</v>
      </c>
      <c r="AI25" s="84">
        <f>ROUND(Att1SmallCarriers[[#This Row],[2024 Maximum Government Contribution
Family]]*(1+$B$14),2)</f>
        <v>646.17999999999995</v>
      </c>
      <c r="AJ25" s="212" t="str">
        <f>IF(F25="","",MIN(Att1SmallCarriers[[#This Row],[ESTIMATED 2025 Maximum Government Contribution
Self]],ROUND(AD25*0.75,2)))</f>
        <v/>
      </c>
      <c r="AK25" s="212" t="str">
        <f>IF(F25="","",MIN(Att1SmallCarriers[[#This Row],[ESTIMATED 2025 Maximum Government Contribution
Self+1]],ROUND(AE25*0.75,2)))</f>
        <v/>
      </c>
      <c r="AL25" s="212" t="str">
        <f>IF(F25="","",MIN(Att1SmallCarriers[[#This Row],[ESTIMATED 2025 Maximum Government Contribution
Family]],ROUND(AF25*0.75,2)))</f>
        <v/>
      </c>
      <c r="AM25" s="38" t="str">
        <f t="shared" si="9"/>
        <v/>
      </c>
      <c r="AN25" s="38" t="str">
        <f t="shared" si="11"/>
        <v/>
      </c>
      <c r="AO25" s="38" t="str">
        <f t="shared" si="15"/>
        <v/>
      </c>
      <c r="AP25" s="213" t="str">
        <f t="shared" si="12"/>
        <v/>
      </c>
      <c r="AQ25" s="213" t="str">
        <f t="shared" si="13"/>
        <v/>
      </c>
      <c r="AR25" s="213" t="str">
        <f t="shared" si="14"/>
        <v/>
      </c>
    </row>
    <row r="26" spans="1:45" ht="18" customHeight="1" x14ac:dyDescent="0.3">
      <c r="A26" s="119"/>
      <c r="B26" s="119"/>
      <c r="C26" s="119"/>
      <c r="D26" s="119"/>
      <c r="E26" s="119"/>
      <c r="F26" s="120"/>
      <c r="G26" s="120"/>
      <c r="H26" s="120"/>
      <c r="I26" s="120"/>
      <c r="J26" s="120"/>
      <c r="K26" s="120"/>
      <c r="L26" s="120"/>
      <c r="M26" s="121"/>
      <c r="N26" s="121"/>
      <c r="O26" s="40"/>
      <c r="P26" s="40"/>
      <c r="Q26" s="40"/>
      <c r="R26" s="39" t="str">
        <f t="shared" si="0"/>
        <v/>
      </c>
      <c r="S26" s="38" t="str">
        <f t="shared" si="1"/>
        <v/>
      </c>
      <c r="T26" s="38" t="str">
        <f t="shared" si="2"/>
        <v/>
      </c>
      <c r="U26" s="142">
        <v>271.43</v>
      </c>
      <c r="V26" s="142">
        <v>586.5</v>
      </c>
      <c r="W26" s="142">
        <v>646.17999999999995</v>
      </c>
      <c r="X26" s="38" t="str">
        <f t="shared" si="10"/>
        <v/>
      </c>
      <c r="Y26" s="212" t="str">
        <f>IF(F26="","",IF(S26&gt;0,MIN(Att1SmallCarriers[[#This Row],[2024 Maximum Government Contribution
Self+1]],ROUND(S26*0.75,2)),"New Option"))</f>
        <v/>
      </c>
      <c r="Z26" s="212" t="str">
        <f>IF(F26="","",IF(T26&gt;0,MIN(Att1SmallCarriers[[#This Row],[2024 Maximum Government Contribution
Family]],ROUND(T26*0.75,2)),"New Option"))</f>
        <v/>
      </c>
      <c r="AA26" s="38" t="str">
        <f t="shared" si="3"/>
        <v/>
      </c>
      <c r="AB26" s="38" t="str">
        <f t="shared" si="4"/>
        <v/>
      </c>
      <c r="AC26" s="38" t="str">
        <f t="shared" si="5"/>
        <v/>
      </c>
      <c r="AD26" s="38" t="str">
        <f t="shared" si="6"/>
        <v/>
      </c>
      <c r="AE26" s="38" t="str">
        <f t="shared" si="7"/>
        <v/>
      </c>
      <c r="AF26" s="38" t="str">
        <f t="shared" si="8"/>
        <v/>
      </c>
      <c r="AG26" s="84">
        <f>ROUND(Att1SmallCarriers[[#This Row],[2024 Maximum Government Contribution
Self]]*(1+$B$14),2)</f>
        <v>271.43</v>
      </c>
      <c r="AH26" s="84">
        <f>ROUND(Att1SmallCarriers[[#This Row],[2024 Maximum Government Contribution
Self+1]]*(1+$B$14),2)</f>
        <v>586.5</v>
      </c>
      <c r="AI26" s="84">
        <f>ROUND(Att1SmallCarriers[[#This Row],[2024 Maximum Government Contribution
Family]]*(1+$B$14),2)</f>
        <v>646.17999999999995</v>
      </c>
      <c r="AJ26" s="212" t="str">
        <f>IF(F26="","",MIN(Att1SmallCarriers[[#This Row],[ESTIMATED 2025 Maximum Government Contribution
Self]],ROUND(AD26*0.75,2)))</f>
        <v/>
      </c>
      <c r="AK26" s="212" t="str">
        <f>IF(F26="","",MIN(Att1SmallCarriers[[#This Row],[ESTIMATED 2025 Maximum Government Contribution
Self+1]],ROUND(AE26*0.75,2)))</f>
        <v/>
      </c>
      <c r="AL26" s="212" t="str">
        <f>IF(F26="","",MIN(Att1SmallCarriers[[#This Row],[ESTIMATED 2025 Maximum Government Contribution
Family]],ROUND(AF26*0.75,2)))</f>
        <v/>
      </c>
      <c r="AM26" s="38" t="str">
        <f t="shared" si="9"/>
        <v/>
      </c>
      <c r="AN26" s="38" t="str">
        <f t="shared" si="11"/>
        <v/>
      </c>
      <c r="AO26" s="38" t="str">
        <f t="shared" si="15"/>
        <v/>
      </c>
      <c r="AP26" s="213" t="str">
        <f t="shared" si="12"/>
        <v/>
      </c>
      <c r="AQ26" s="213" t="str">
        <f t="shared" si="13"/>
        <v/>
      </c>
      <c r="AR26" s="213" t="str">
        <f t="shared" si="14"/>
        <v/>
      </c>
    </row>
    <row r="27" spans="1:45" ht="18" customHeight="1" x14ac:dyDescent="0.3">
      <c r="A27" s="119"/>
      <c r="B27" s="119"/>
      <c r="C27" s="119"/>
      <c r="D27" s="119"/>
      <c r="E27" s="119"/>
      <c r="F27" s="120"/>
      <c r="G27" s="120"/>
      <c r="H27" s="120"/>
      <c r="I27" s="120"/>
      <c r="J27" s="120"/>
      <c r="K27" s="120"/>
      <c r="L27" s="120"/>
      <c r="M27" s="118"/>
      <c r="N27" s="118"/>
      <c r="O27" s="40"/>
      <c r="P27" s="40"/>
      <c r="Q27" s="40"/>
      <c r="R27" s="39" t="str">
        <f t="shared" ref="R27:R83" si="16">IF(F27="","",ROUND(O27*1.04,2))</f>
        <v/>
      </c>
      <c r="S27" s="38" t="str">
        <f t="shared" ref="S27:S83" si="17">IF(F27="","",ROUND(P27*1.04,2))</f>
        <v/>
      </c>
      <c r="T27" s="38" t="str">
        <f t="shared" ref="T27:T83" si="18">IF(F27="","",ROUND(Q27*1.04,2))</f>
        <v/>
      </c>
      <c r="U27" s="142">
        <v>271.43</v>
      </c>
      <c r="V27" s="142">
        <v>586.5</v>
      </c>
      <c r="W27" s="142">
        <v>646.17999999999995</v>
      </c>
      <c r="X27" s="38" t="str">
        <f t="shared" si="10"/>
        <v/>
      </c>
      <c r="Y27" s="212" t="str">
        <f>IF(F27="","",IF(S27&gt;0,MIN(Att1SmallCarriers[[#This Row],[2024 Maximum Government Contribution
Self+1]],ROUND(S27*0.75,2)),"New Option"))</f>
        <v/>
      </c>
      <c r="Z27" s="212" t="str">
        <f>IF(F27="","",IF(T27&gt;0,MIN(Att1SmallCarriers[[#This Row],[2024 Maximum Government Contribution
Family]],ROUND(T27*0.75,2)),"New Option"))</f>
        <v/>
      </c>
      <c r="AA27" s="38" t="str">
        <f t="shared" si="3"/>
        <v/>
      </c>
      <c r="AB27" s="38" t="str">
        <f t="shared" si="4"/>
        <v/>
      </c>
      <c r="AC27" s="38" t="str">
        <f t="shared" si="5"/>
        <v/>
      </c>
      <c r="AD27" s="38" t="str">
        <f t="shared" si="6"/>
        <v/>
      </c>
      <c r="AE27" s="38" t="str">
        <f t="shared" si="7"/>
        <v/>
      </c>
      <c r="AF27" s="38" t="str">
        <f t="shared" si="8"/>
        <v/>
      </c>
      <c r="AG27" s="84">
        <f>ROUND(Att1SmallCarriers[[#This Row],[2024 Maximum Government Contribution
Self]]*(1+$B$14),2)</f>
        <v>271.43</v>
      </c>
      <c r="AH27" s="84">
        <f>ROUND(Att1SmallCarriers[[#This Row],[2024 Maximum Government Contribution
Self+1]]*(1+$B$14),2)</f>
        <v>586.5</v>
      </c>
      <c r="AI27" s="84">
        <f>ROUND(Att1SmallCarriers[[#This Row],[2024 Maximum Government Contribution
Family]]*(1+$B$14),2)</f>
        <v>646.17999999999995</v>
      </c>
      <c r="AJ27" s="212" t="str">
        <f>IF(F27="","",MIN(Att1SmallCarriers[[#This Row],[ESTIMATED 2025 Maximum Government Contribution
Self]],ROUND(AD27*0.75,2)))</f>
        <v/>
      </c>
      <c r="AK27" s="212" t="str">
        <f>IF(F27="","",MIN(Att1SmallCarriers[[#This Row],[ESTIMATED 2025 Maximum Government Contribution
Self+1]],ROUND(AE27*0.75,2)))</f>
        <v/>
      </c>
      <c r="AL27" s="212" t="str">
        <f>IF(F27="","",MIN(Att1SmallCarriers[[#This Row],[ESTIMATED 2025 Maximum Government Contribution
Family]],ROUND(AF27*0.75,2)))</f>
        <v/>
      </c>
      <c r="AM27" s="38" t="str">
        <f>IF(F27="","",AD27-AJ27)</f>
        <v/>
      </c>
      <c r="AN27" s="38" t="str">
        <f>IF(F27="","",AE27-AK27)</f>
        <v/>
      </c>
      <c r="AO27" s="38" t="str">
        <f>IF(F27="","",AF27-AL27)</f>
        <v/>
      </c>
      <c r="AP27" s="213" t="str">
        <f t="shared" si="12"/>
        <v/>
      </c>
      <c r="AQ27" s="213" t="str">
        <f t="shared" si="13"/>
        <v/>
      </c>
      <c r="AR27" s="213" t="str">
        <f t="shared" si="14"/>
        <v/>
      </c>
    </row>
    <row r="28" spans="1:45" ht="18" customHeight="1" x14ac:dyDescent="0.3">
      <c r="A28" s="116"/>
      <c r="B28" s="116"/>
      <c r="C28" s="116"/>
      <c r="D28" s="116"/>
      <c r="E28" s="116"/>
      <c r="F28" s="117"/>
      <c r="G28" s="117"/>
      <c r="H28" s="117"/>
      <c r="I28" s="117"/>
      <c r="J28" s="117"/>
      <c r="K28" s="117"/>
      <c r="L28" s="117"/>
      <c r="M28" s="118"/>
      <c r="N28" s="118"/>
      <c r="O28" s="40"/>
      <c r="P28" s="40"/>
      <c r="Q28" s="40"/>
      <c r="R28" s="39" t="str">
        <f t="shared" si="16"/>
        <v/>
      </c>
      <c r="S28" s="38" t="str">
        <f t="shared" si="17"/>
        <v/>
      </c>
      <c r="T28" s="38" t="str">
        <f t="shared" si="18"/>
        <v/>
      </c>
      <c r="U28" s="142">
        <v>271.43</v>
      </c>
      <c r="V28" s="142">
        <v>586.5</v>
      </c>
      <c r="W28" s="142">
        <v>646.17999999999995</v>
      </c>
      <c r="X28" s="38" t="str">
        <f t="shared" si="10"/>
        <v/>
      </c>
      <c r="Y28" s="212" t="str">
        <f>IF(F28="","",IF(S28&gt;0,MIN(Att1SmallCarriers[[#This Row],[2024 Maximum Government Contribution
Self+1]],ROUND(S28*0.75,2)),"New Option"))</f>
        <v/>
      </c>
      <c r="Z28" s="212" t="str">
        <f>IF(F28="","",IF(T28&gt;0,MIN(Att1SmallCarriers[[#This Row],[2024 Maximum Government Contribution
Family]],ROUND(T28*0.75,2)),"New Option"))</f>
        <v/>
      </c>
      <c r="AA28" s="38" t="str">
        <f t="shared" si="3"/>
        <v/>
      </c>
      <c r="AB28" s="38" t="str">
        <f t="shared" si="4"/>
        <v/>
      </c>
      <c r="AC28" s="38" t="str">
        <f t="shared" si="5"/>
        <v/>
      </c>
      <c r="AD28" s="38" t="str">
        <f t="shared" si="6"/>
        <v/>
      </c>
      <c r="AE28" s="38" t="str">
        <f t="shared" si="7"/>
        <v/>
      </c>
      <c r="AF28" s="38" t="str">
        <f t="shared" si="8"/>
        <v/>
      </c>
      <c r="AG28" s="84">
        <f>ROUND(Att1SmallCarriers[[#This Row],[2024 Maximum Government Contribution
Self]]*(1+$B$14),2)</f>
        <v>271.43</v>
      </c>
      <c r="AH28" s="84">
        <f>ROUND(Att1SmallCarriers[[#This Row],[2024 Maximum Government Contribution
Self+1]]*(1+$B$14),2)</f>
        <v>586.5</v>
      </c>
      <c r="AI28" s="84">
        <f>ROUND(Att1SmallCarriers[[#This Row],[2024 Maximum Government Contribution
Family]]*(1+$B$14),2)</f>
        <v>646.17999999999995</v>
      </c>
      <c r="AJ28" s="212" t="str">
        <f>IF(F28="","",MIN(Att1SmallCarriers[[#This Row],[ESTIMATED 2025 Maximum Government Contribution
Self]],ROUND(AD28*0.75,2)))</f>
        <v/>
      </c>
      <c r="AK28" s="212" t="str">
        <f>IF(F28="","",MIN(Att1SmallCarriers[[#This Row],[ESTIMATED 2025 Maximum Government Contribution
Self+1]],ROUND(AE28*0.75,2)))</f>
        <v/>
      </c>
      <c r="AL28" s="212" t="str">
        <f>IF(F28="","",MIN(Att1SmallCarriers[[#This Row],[ESTIMATED 2025 Maximum Government Contribution
Family]],ROUND(AF28*0.75,2)))</f>
        <v/>
      </c>
      <c r="AM28" s="38" t="str">
        <f t="shared" si="9"/>
        <v/>
      </c>
      <c r="AN28" s="38" t="str">
        <f t="shared" si="11"/>
        <v/>
      </c>
      <c r="AO28" s="38" t="str">
        <f t="shared" si="15"/>
        <v/>
      </c>
      <c r="AP28" s="213" t="str">
        <f t="shared" si="12"/>
        <v/>
      </c>
      <c r="AQ28" s="213" t="str">
        <f t="shared" si="13"/>
        <v/>
      </c>
      <c r="AR28" s="213" t="str">
        <f t="shared" si="14"/>
        <v/>
      </c>
    </row>
    <row r="29" spans="1:45" ht="18" customHeight="1" x14ac:dyDescent="0.3">
      <c r="A29" s="122"/>
      <c r="B29" s="122"/>
      <c r="C29" s="123"/>
      <c r="D29" s="123"/>
      <c r="E29" s="123"/>
      <c r="F29" s="124"/>
      <c r="G29" s="124"/>
      <c r="H29" s="124"/>
      <c r="I29" s="124"/>
      <c r="J29" s="124"/>
      <c r="K29" s="124"/>
      <c r="L29" s="124"/>
      <c r="M29" s="118"/>
      <c r="N29" s="118"/>
      <c r="O29" s="40"/>
      <c r="P29" s="40"/>
      <c r="Q29" s="40"/>
      <c r="R29" s="39" t="str">
        <f t="shared" si="16"/>
        <v/>
      </c>
      <c r="S29" s="38" t="str">
        <f t="shared" si="17"/>
        <v/>
      </c>
      <c r="T29" s="38" t="str">
        <f t="shared" si="18"/>
        <v/>
      </c>
      <c r="U29" s="142">
        <v>271.43</v>
      </c>
      <c r="V29" s="142">
        <v>586.5</v>
      </c>
      <c r="W29" s="142">
        <v>646.17999999999995</v>
      </c>
      <c r="X29" s="38" t="str">
        <f t="shared" si="10"/>
        <v/>
      </c>
      <c r="Y29" s="212" t="str">
        <f>IF(F29="","",IF(S29&gt;0,MIN(Att1SmallCarriers[[#This Row],[2024 Maximum Government Contribution
Self+1]],ROUND(S29*0.75,2)),"New Option"))</f>
        <v/>
      </c>
      <c r="Z29" s="212" t="str">
        <f>IF(F29="","",IF(T29&gt;0,MIN(Att1SmallCarriers[[#This Row],[2024 Maximum Government Contribution
Family]],ROUND(T29*0.75,2)),"New Option"))</f>
        <v/>
      </c>
      <c r="AA29" s="38" t="str">
        <f t="shared" si="3"/>
        <v/>
      </c>
      <c r="AB29" s="38" t="str">
        <f t="shared" si="4"/>
        <v/>
      </c>
      <c r="AC29" s="38" t="str">
        <f t="shared" si="5"/>
        <v/>
      </c>
      <c r="AD29" s="38" t="str">
        <f t="shared" si="6"/>
        <v/>
      </c>
      <c r="AE29" s="38" t="str">
        <f t="shared" si="7"/>
        <v/>
      </c>
      <c r="AF29" s="38" t="str">
        <f t="shared" si="8"/>
        <v/>
      </c>
      <c r="AG29" s="84">
        <f>ROUND(Att1SmallCarriers[[#This Row],[2024 Maximum Government Contribution
Self]]*(1+$B$14),2)</f>
        <v>271.43</v>
      </c>
      <c r="AH29" s="84">
        <f>ROUND(Att1SmallCarriers[[#This Row],[2024 Maximum Government Contribution
Self+1]]*(1+$B$14),2)</f>
        <v>586.5</v>
      </c>
      <c r="AI29" s="84">
        <f>ROUND(Att1SmallCarriers[[#This Row],[2024 Maximum Government Contribution
Family]]*(1+$B$14),2)</f>
        <v>646.17999999999995</v>
      </c>
      <c r="AJ29" s="212" t="str">
        <f>IF(F29="","",MIN(Att1SmallCarriers[[#This Row],[ESTIMATED 2025 Maximum Government Contribution
Self]],ROUND(AD29*0.75,2)))</f>
        <v/>
      </c>
      <c r="AK29" s="212" t="str">
        <f>IF(F29="","",MIN(Att1SmallCarriers[[#This Row],[ESTIMATED 2025 Maximum Government Contribution
Self+1]],ROUND(AE29*0.75,2)))</f>
        <v/>
      </c>
      <c r="AL29" s="212" t="str">
        <f>IF(F29="","",MIN(Att1SmallCarriers[[#This Row],[ESTIMATED 2025 Maximum Government Contribution
Family]],ROUND(AF29*0.75,2)))</f>
        <v/>
      </c>
      <c r="AM29" s="38" t="str">
        <f t="shared" si="9"/>
        <v/>
      </c>
      <c r="AN29" s="38" t="str">
        <f t="shared" si="11"/>
        <v/>
      </c>
      <c r="AO29" s="38" t="str">
        <f t="shared" si="15"/>
        <v/>
      </c>
      <c r="AP29" s="213" t="str">
        <f t="shared" si="12"/>
        <v/>
      </c>
      <c r="AQ29" s="213" t="str">
        <f t="shared" si="13"/>
        <v/>
      </c>
      <c r="AR29" s="213" t="str">
        <f t="shared" si="14"/>
        <v/>
      </c>
    </row>
    <row r="30" spans="1:45" ht="18" customHeight="1" x14ac:dyDescent="0.3">
      <c r="A30" s="123"/>
      <c r="B30" s="123"/>
      <c r="C30" s="123"/>
      <c r="D30" s="123"/>
      <c r="E30" s="123"/>
      <c r="F30" s="124"/>
      <c r="G30" s="124"/>
      <c r="H30" s="124"/>
      <c r="I30" s="124"/>
      <c r="J30" s="124"/>
      <c r="K30" s="124"/>
      <c r="L30" s="124"/>
      <c r="M30" s="121"/>
      <c r="N30" s="121"/>
      <c r="O30" s="40"/>
      <c r="P30" s="40"/>
      <c r="Q30" s="40"/>
      <c r="R30" s="39" t="str">
        <f t="shared" si="16"/>
        <v/>
      </c>
      <c r="S30" s="38" t="str">
        <f t="shared" si="17"/>
        <v/>
      </c>
      <c r="T30" s="38" t="str">
        <f t="shared" si="18"/>
        <v/>
      </c>
      <c r="U30" s="142">
        <v>271.43</v>
      </c>
      <c r="V30" s="142">
        <v>586.5</v>
      </c>
      <c r="W30" s="142">
        <v>646.17999999999995</v>
      </c>
      <c r="X30" s="38" t="str">
        <f t="shared" si="10"/>
        <v/>
      </c>
      <c r="Y30" s="212" t="str">
        <f>IF(F30="","",IF(S30&gt;0,MIN(Att1SmallCarriers[[#This Row],[2024 Maximum Government Contribution
Self+1]],ROUND(S30*0.75,2)),"New Option"))</f>
        <v/>
      </c>
      <c r="Z30" s="212" t="str">
        <f>IF(F30="","",IF(T30&gt;0,MIN(Att1SmallCarriers[[#This Row],[2024 Maximum Government Contribution
Family]],ROUND(T30*0.75,2)),"New Option"))</f>
        <v/>
      </c>
      <c r="AA30" s="38" t="str">
        <f t="shared" si="3"/>
        <v/>
      </c>
      <c r="AB30" s="38" t="str">
        <f t="shared" si="4"/>
        <v/>
      </c>
      <c r="AC30" s="38" t="str">
        <f t="shared" si="5"/>
        <v/>
      </c>
      <c r="AD30" s="38" t="str">
        <f t="shared" si="6"/>
        <v/>
      </c>
      <c r="AE30" s="38" t="str">
        <f t="shared" si="7"/>
        <v/>
      </c>
      <c r="AF30" s="38" t="str">
        <f t="shared" si="8"/>
        <v/>
      </c>
      <c r="AG30" s="84">
        <f>ROUND(Att1SmallCarriers[[#This Row],[2024 Maximum Government Contribution
Self]]*(1+$B$14),2)</f>
        <v>271.43</v>
      </c>
      <c r="AH30" s="84">
        <f>ROUND(Att1SmallCarriers[[#This Row],[2024 Maximum Government Contribution
Self+1]]*(1+$B$14),2)</f>
        <v>586.5</v>
      </c>
      <c r="AI30" s="84">
        <f>ROUND(Att1SmallCarriers[[#This Row],[2024 Maximum Government Contribution
Family]]*(1+$B$14),2)</f>
        <v>646.17999999999995</v>
      </c>
      <c r="AJ30" s="212" t="str">
        <f>IF(F30="","",MIN(Att1SmallCarriers[[#This Row],[ESTIMATED 2025 Maximum Government Contribution
Self]],ROUND(AD30*0.75,2)))</f>
        <v/>
      </c>
      <c r="AK30" s="212" t="str">
        <f>IF(F30="","",MIN(Att1SmallCarriers[[#This Row],[ESTIMATED 2025 Maximum Government Contribution
Self+1]],ROUND(AE30*0.75,2)))</f>
        <v/>
      </c>
      <c r="AL30" s="212" t="str">
        <f>IF(F30="","",MIN(Att1SmallCarriers[[#This Row],[ESTIMATED 2025 Maximum Government Contribution
Family]],ROUND(AF30*0.75,2)))</f>
        <v/>
      </c>
      <c r="AM30" s="38" t="str">
        <f t="shared" si="9"/>
        <v/>
      </c>
      <c r="AN30" s="38" t="str">
        <f t="shared" si="11"/>
        <v/>
      </c>
      <c r="AO30" s="38" t="str">
        <f t="shared" si="15"/>
        <v/>
      </c>
      <c r="AP30" s="213" t="str">
        <f t="shared" si="12"/>
        <v/>
      </c>
      <c r="AQ30" s="213" t="str">
        <f t="shared" si="13"/>
        <v/>
      </c>
      <c r="AR30" s="213" t="str">
        <f t="shared" si="14"/>
        <v/>
      </c>
    </row>
    <row r="31" spans="1:45" ht="18" customHeight="1" x14ac:dyDescent="0.3">
      <c r="A31" s="119"/>
      <c r="B31" s="119"/>
      <c r="C31" s="119"/>
      <c r="D31" s="119"/>
      <c r="E31" s="119"/>
      <c r="F31" s="120"/>
      <c r="G31" s="120"/>
      <c r="H31" s="120"/>
      <c r="I31" s="120"/>
      <c r="J31" s="120"/>
      <c r="K31" s="120"/>
      <c r="L31" s="120"/>
      <c r="M31" s="121"/>
      <c r="N31" s="121"/>
      <c r="O31" s="40"/>
      <c r="P31" s="40"/>
      <c r="Q31" s="40"/>
      <c r="R31" s="39" t="str">
        <f t="shared" si="16"/>
        <v/>
      </c>
      <c r="S31" s="38" t="str">
        <f t="shared" si="17"/>
        <v/>
      </c>
      <c r="T31" s="38" t="str">
        <f t="shared" si="18"/>
        <v/>
      </c>
      <c r="U31" s="142">
        <v>271.43</v>
      </c>
      <c r="V31" s="142">
        <v>586.5</v>
      </c>
      <c r="W31" s="142">
        <v>646.17999999999995</v>
      </c>
      <c r="X31" s="38" t="str">
        <f t="shared" si="10"/>
        <v/>
      </c>
      <c r="Y31" s="212" t="str">
        <f>IF(F31="","",IF(S31&gt;0,MIN(Att1SmallCarriers[[#This Row],[2024 Maximum Government Contribution
Self+1]],ROUND(S31*0.75,2)),"New Option"))</f>
        <v/>
      </c>
      <c r="Z31" s="212" t="str">
        <f>IF(F31="","",IF(T31&gt;0,MIN(Att1SmallCarriers[[#This Row],[2024 Maximum Government Contribution
Family]],ROUND(T31*0.75,2)),"New Option"))</f>
        <v/>
      </c>
      <c r="AA31" s="38" t="str">
        <f t="shared" si="3"/>
        <v/>
      </c>
      <c r="AB31" s="38" t="str">
        <f t="shared" si="4"/>
        <v/>
      </c>
      <c r="AC31" s="38" t="str">
        <f t="shared" si="5"/>
        <v/>
      </c>
      <c r="AD31" s="38" t="str">
        <f t="shared" si="6"/>
        <v/>
      </c>
      <c r="AE31" s="38" t="str">
        <f t="shared" si="7"/>
        <v/>
      </c>
      <c r="AF31" s="38" t="str">
        <f t="shared" si="8"/>
        <v/>
      </c>
      <c r="AG31" s="84">
        <f>ROUND(Att1SmallCarriers[[#This Row],[2024 Maximum Government Contribution
Self]]*(1+$B$14),2)</f>
        <v>271.43</v>
      </c>
      <c r="AH31" s="84">
        <f>ROUND(Att1SmallCarriers[[#This Row],[2024 Maximum Government Contribution
Self+1]]*(1+$B$14),2)</f>
        <v>586.5</v>
      </c>
      <c r="AI31" s="84">
        <f>ROUND(Att1SmallCarriers[[#This Row],[2024 Maximum Government Contribution
Family]]*(1+$B$14),2)</f>
        <v>646.17999999999995</v>
      </c>
      <c r="AJ31" s="212" t="str">
        <f>IF(F31="","",MIN(Att1SmallCarriers[[#This Row],[ESTIMATED 2025 Maximum Government Contribution
Self]],ROUND(AD31*0.75,2)))</f>
        <v/>
      </c>
      <c r="AK31" s="212" t="str">
        <f>IF(F31="","",MIN(Att1SmallCarriers[[#This Row],[ESTIMATED 2025 Maximum Government Contribution
Self+1]],ROUND(AE31*0.75,2)))</f>
        <v/>
      </c>
      <c r="AL31" s="212" t="str">
        <f>IF(F31="","",MIN(Att1SmallCarriers[[#This Row],[ESTIMATED 2025 Maximum Government Contribution
Family]],ROUND(AF31*0.75,2)))</f>
        <v/>
      </c>
      <c r="AM31" s="38" t="str">
        <f t="shared" si="9"/>
        <v/>
      </c>
      <c r="AN31" s="38" t="str">
        <f t="shared" si="11"/>
        <v/>
      </c>
      <c r="AO31" s="38" t="str">
        <f t="shared" si="15"/>
        <v/>
      </c>
      <c r="AP31" s="213" t="str">
        <f t="shared" si="12"/>
        <v/>
      </c>
      <c r="AQ31" s="213" t="str">
        <f t="shared" si="13"/>
        <v/>
      </c>
      <c r="AR31" s="213" t="str">
        <f t="shared" si="14"/>
        <v/>
      </c>
    </row>
    <row r="32" spans="1:45" ht="18" customHeight="1" x14ac:dyDescent="0.3">
      <c r="A32" s="119"/>
      <c r="B32" s="119"/>
      <c r="C32" s="119"/>
      <c r="D32" s="119"/>
      <c r="E32" s="119"/>
      <c r="F32" s="120"/>
      <c r="G32" s="120"/>
      <c r="H32" s="120"/>
      <c r="I32" s="120"/>
      <c r="J32" s="120"/>
      <c r="K32" s="120"/>
      <c r="L32" s="120"/>
      <c r="M32" s="121"/>
      <c r="N32" s="121"/>
      <c r="O32" s="40"/>
      <c r="P32" s="40"/>
      <c r="Q32" s="40"/>
      <c r="R32" s="39" t="str">
        <f t="shared" si="16"/>
        <v/>
      </c>
      <c r="S32" s="38" t="str">
        <f t="shared" si="17"/>
        <v/>
      </c>
      <c r="T32" s="38" t="str">
        <f t="shared" si="18"/>
        <v/>
      </c>
      <c r="U32" s="142">
        <v>271.43</v>
      </c>
      <c r="V32" s="142">
        <v>586.5</v>
      </c>
      <c r="W32" s="142">
        <v>646.17999999999995</v>
      </c>
      <c r="X32" s="38" t="str">
        <f t="shared" si="10"/>
        <v/>
      </c>
      <c r="Y32" s="212" t="str">
        <f>IF(F32="","",IF(S32&gt;0,MIN(Att1SmallCarriers[[#This Row],[2024 Maximum Government Contribution
Self+1]],ROUND(S32*0.75,2)),"New Option"))</f>
        <v/>
      </c>
      <c r="Z32" s="212" t="str">
        <f>IF(F32="","",IF(T32&gt;0,MIN(Att1SmallCarriers[[#This Row],[2024 Maximum Government Contribution
Family]],ROUND(T32*0.75,2)),"New Option"))</f>
        <v/>
      </c>
      <c r="AA32" s="38" t="str">
        <f t="shared" si="3"/>
        <v/>
      </c>
      <c r="AB32" s="38" t="str">
        <f t="shared" si="4"/>
        <v/>
      </c>
      <c r="AC32" s="38" t="str">
        <f t="shared" si="5"/>
        <v/>
      </c>
      <c r="AD32" s="38" t="str">
        <f t="shared" si="6"/>
        <v/>
      </c>
      <c r="AE32" s="38" t="str">
        <f t="shared" si="7"/>
        <v/>
      </c>
      <c r="AF32" s="38" t="str">
        <f t="shared" si="8"/>
        <v/>
      </c>
      <c r="AG32" s="84">
        <f>ROUND(Att1SmallCarriers[[#This Row],[2024 Maximum Government Contribution
Self]]*(1+$B$14),2)</f>
        <v>271.43</v>
      </c>
      <c r="AH32" s="84">
        <f>ROUND(Att1SmallCarriers[[#This Row],[2024 Maximum Government Contribution
Self+1]]*(1+$B$14),2)</f>
        <v>586.5</v>
      </c>
      <c r="AI32" s="84">
        <f>ROUND(Att1SmallCarriers[[#This Row],[2024 Maximum Government Contribution
Family]]*(1+$B$14),2)</f>
        <v>646.17999999999995</v>
      </c>
      <c r="AJ32" s="212" t="str">
        <f>IF(F32="","",MIN(Att1SmallCarriers[[#This Row],[ESTIMATED 2025 Maximum Government Contribution
Self]],ROUND(AD32*0.75,2)))</f>
        <v/>
      </c>
      <c r="AK32" s="212" t="str">
        <f>IF(F32="","",MIN(Att1SmallCarriers[[#This Row],[ESTIMATED 2025 Maximum Government Contribution
Self+1]],ROUND(AE32*0.75,2)))</f>
        <v/>
      </c>
      <c r="AL32" s="212" t="str">
        <f>IF(F32="","",MIN(Att1SmallCarriers[[#This Row],[ESTIMATED 2025 Maximum Government Contribution
Family]],ROUND(AF32*0.75,2)))</f>
        <v/>
      </c>
      <c r="AM32" s="38" t="str">
        <f t="shared" si="9"/>
        <v/>
      </c>
      <c r="AN32" s="38" t="str">
        <f t="shared" si="11"/>
        <v/>
      </c>
      <c r="AO32" s="38" t="str">
        <f t="shared" si="15"/>
        <v/>
      </c>
      <c r="AP32" s="213" t="str">
        <f t="shared" si="12"/>
        <v/>
      </c>
      <c r="AQ32" s="213" t="str">
        <f t="shared" si="13"/>
        <v/>
      </c>
      <c r="AR32" s="213" t="str">
        <f t="shared" si="14"/>
        <v/>
      </c>
    </row>
    <row r="33" spans="1:44" ht="18" customHeight="1" x14ac:dyDescent="0.3">
      <c r="A33" s="119"/>
      <c r="B33" s="119"/>
      <c r="C33" s="119"/>
      <c r="D33" s="119"/>
      <c r="E33" s="119"/>
      <c r="F33" s="120"/>
      <c r="G33" s="120"/>
      <c r="H33" s="120"/>
      <c r="I33" s="120"/>
      <c r="J33" s="120"/>
      <c r="K33" s="120"/>
      <c r="L33" s="120"/>
      <c r="M33" s="121"/>
      <c r="N33" s="121"/>
      <c r="O33" s="40"/>
      <c r="P33" s="40"/>
      <c r="Q33" s="40"/>
      <c r="R33" s="39" t="str">
        <f t="shared" si="16"/>
        <v/>
      </c>
      <c r="S33" s="38" t="str">
        <f t="shared" si="17"/>
        <v/>
      </c>
      <c r="T33" s="38" t="str">
        <f t="shared" si="18"/>
        <v/>
      </c>
      <c r="U33" s="142">
        <v>271.43</v>
      </c>
      <c r="V33" s="142">
        <v>586.5</v>
      </c>
      <c r="W33" s="142">
        <v>646.17999999999995</v>
      </c>
      <c r="X33" s="38" t="str">
        <f t="shared" si="10"/>
        <v/>
      </c>
      <c r="Y33" s="212" t="str">
        <f>IF(F33="","",IF(S33&gt;0,MIN(Att1SmallCarriers[[#This Row],[2024 Maximum Government Contribution
Self+1]],ROUND(S33*0.75,2)),"New Option"))</f>
        <v/>
      </c>
      <c r="Z33" s="212" t="str">
        <f>IF(F33="","",IF(T33&gt;0,MIN(Att1SmallCarriers[[#This Row],[2024 Maximum Government Contribution
Family]],ROUND(T33*0.75,2)),"New Option"))</f>
        <v/>
      </c>
      <c r="AA33" s="38" t="str">
        <f t="shared" si="3"/>
        <v/>
      </c>
      <c r="AB33" s="38" t="str">
        <f t="shared" si="4"/>
        <v/>
      </c>
      <c r="AC33" s="38" t="str">
        <f t="shared" si="5"/>
        <v/>
      </c>
      <c r="AD33" s="38" t="str">
        <f t="shared" si="6"/>
        <v/>
      </c>
      <c r="AE33" s="38" t="str">
        <f t="shared" si="7"/>
        <v/>
      </c>
      <c r="AF33" s="38" t="str">
        <f t="shared" si="8"/>
        <v/>
      </c>
      <c r="AG33" s="84">
        <f>ROUND(Att1SmallCarriers[[#This Row],[2024 Maximum Government Contribution
Self]]*(1+$B$14),2)</f>
        <v>271.43</v>
      </c>
      <c r="AH33" s="84">
        <f>ROUND(Att1SmallCarriers[[#This Row],[2024 Maximum Government Contribution
Self+1]]*(1+$B$14),2)</f>
        <v>586.5</v>
      </c>
      <c r="AI33" s="84">
        <f>ROUND(Att1SmallCarriers[[#This Row],[2024 Maximum Government Contribution
Family]]*(1+$B$14),2)</f>
        <v>646.17999999999995</v>
      </c>
      <c r="AJ33" s="212" t="str">
        <f>IF(F33="","",MIN(Att1SmallCarriers[[#This Row],[ESTIMATED 2025 Maximum Government Contribution
Self]],ROUND(AD33*0.75,2)))</f>
        <v/>
      </c>
      <c r="AK33" s="212" t="str">
        <f>IF(F33="","",MIN(Att1SmallCarriers[[#This Row],[ESTIMATED 2025 Maximum Government Contribution
Self+1]],ROUND(AE33*0.75,2)))</f>
        <v/>
      </c>
      <c r="AL33" s="212" t="str">
        <f>IF(F33="","",MIN(Att1SmallCarriers[[#This Row],[ESTIMATED 2025 Maximum Government Contribution
Family]],ROUND(AF33*0.75,2)))</f>
        <v/>
      </c>
      <c r="AM33" s="38" t="str">
        <f t="shared" si="9"/>
        <v/>
      </c>
      <c r="AN33" s="38" t="str">
        <f t="shared" si="11"/>
        <v/>
      </c>
      <c r="AO33" s="38" t="str">
        <f t="shared" si="15"/>
        <v/>
      </c>
      <c r="AP33" s="213" t="str">
        <f t="shared" si="12"/>
        <v/>
      </c>
      <c r="AQ33" s="213" t="str">
        <f t="shared" si="13"/>
        <v/>
      </c>
      <c r="AR33" s="213" t="str">
        <f t="shared" si="14"/>
        <v/>
      </c>
    </row>
    <row r="34" spans="1:44" ht="18" customHeight="1" x14ac:dyDescent="0.3">
      <c r="A34" s="119"/>
      <c r="B34" s="119"/>
      <c r="C34" s="119"/>
      <c r="D34" s="119"/>
      <c r="E34" s="119"/>
      <c r="F34" s="120"/>
      <c r="G34" s="120"/>
      <c r="H34" s="120"/>
      <c r="I34" s="120"/>
      <c r="J34" s="120"/>
      <c r="K34" s="120"/>
      <c r="L34" s="120"/>
      <c r="M34" s="121"/>
      <c r="N34" s="121"/>
      <c r="O34" s="40"/>
      <c r="P34" s="40"/>
      <c r="Q34" s="40"/>
      <c r="R34" s="39" t="str">
        <f t="shared" si="16"/>
        <v/>
      </c>
      <c r="S34" s="38" t="str">
        <f t="shared" si="17"/>
        <v/>
      </c>
      <c r="T34" s="38" t="str">
        <f t="shared" si="18"/>
        <v/>
      </c>
      <c r="U34" s="142">
        <v>271.43</v>
      </c>
      <c r="V34" s="142">
        <v>586.5</v>
      </c>
      <c r="W34" s="142">
        <v>646.17999999999995</v>
      </c>
      <c r="X34" s="38" t="str">
        <f>IF(F34="","",IF(R34&gt;0,MIN(U34,ROUND(R34*0.75,2)),"New Option"))</f>
        <v/>
      </c>
      <c r="Y34" s="212" t="str">
        <f>IF(F34="","",IF(S34&gt;0,MIN(Att1SmallCarriers[[#This Row],[2024 Maximum Government Contribution
Self+1]],ROUND(S34*0.75,2)),"New Option"))</f>
        <v/>
      </c>
      <c r="Z34" s="212" t="str">
        <f>IF(F34="","",IF(T34&gt;0,MIN(Att1SmallCarriers[[#This Row],[2024 Maximum Government Contribution
Family]],ROUND(T34*0.75,2)),"New Option"))</f>
        <v/>
      </c>
      <c r="AA34" s="38" t="str">
        <f t="shared" si="3"/>
        <v/>
      </c>
      <c r="AB34" s="38" t="str">
        <f t="shared" si="4"/>
        <v/>
      </c>
      <c r="AC34" s="38" t="str">
        <f t="shared" si="5"/>
        <v/>
      </c>
      <c r="AD34" s="38" t="str">
        <f t="shared" si="6"/>
        <v/>
      </c>
      <c r="AE34" s="38" t="str">
        <f t="shared" si="7"/>
        <v/>
      </c>
      <c r="AF34" s="38" t="str">
        <f t="shared" si="8"/>
        <v/>
      </c>
      <c r="AG34" s="84">
        <f>ROUND(Att1SmallCarriers[[#This Row],[2024 Maximum Government Contribution
Self]]*(1+$B$14),2)</f>
        <v>271.43</v>
      </c>
      <c r="AH34" s="84">
        <f>ROUND(Att1SmallCarriers[[#This Row],[2024 Maximum Government Contribution
Self+1]]*(1+$B$14),2)</f>
        <v>586.5</v>
      </c>
      <c r="AI34" s="84">
        <f>ROUND(Att1SmallCarriers[[#This Row],[2024 Maximum Government Contribution
Family]]*(1+$B$14),2)</f>
        <v>646.17999999999995</v>
      </c>
      <c r="AJ34" s="212" t="str">
        <f>IF(F34="","",MIN(Att1SmallCarriers[[#This Row],[ESTIMATED 2025 Maximum Government Contribution
Self]],ROUND(AD34*0.75,2)))</f>
        <v/>
      </c>
      <c r="AK34" s="212" t="str">
        <f>IF(F34="","",MIN(Att1SmallCarriers[[#This Row],[ESTIMATED 2025 Maximum Government Contribution
Self+1]],ROUND(AE34*0.75,2)))</f>
        <v/>
      </c>
      <c r="AL34" s="212" t="str">
        <f>IF(F34="","",MIN(Att1SmallCarriers[[#This Row],[ESTIMATED 2025 Maximum Government Contribution
Family]],ROUND(AF34*0.75,2)))</f>
        <v/>
      </c>
      <c r="AM34" s="38" t="str">
        <f t="shared" si="9"/>
        <v/>
      </c>
      <c r="AN34" s="38" t="str">
        <f t="shared" si="11"/>
        <v/>
      </c>
      <c r="AO34" s="38" t="str">
        <f t="shared" si="15"/>
        <v/>
      </c>
      <c r="AP34" s="213" t="str">
        <f t="shared" si="12"/>
        <v/>
      </c>
      <c r="AQ34" s="213" t="str">
        <f t="shared" si="13"/>
        <v/>
      </c>
      <c r="AR34" s="213" t="str">
        <f t="shared" si="14"/>
        <v/>
      </c>
    </row>
    <row r="35" spans="1:44" ht="18" customHeight="1" x14ac:dyDescent="0.3">
      <c r="A35" s="116"/>
      <c r="B35" s="116"/>
      <c r="C35" s="116"/>
      <c r="D35" s="116"/>
      <c r="E35" s="116"/>
      <c r="F35" s="117"/>
      <c r="G35" s="117"/>
      <c r="H35" s="117"/>
      <c r="I35" s="117"/>
      <c r="J35" s="117"/>
      <c r="K35" s="117"/>
      <c r="L35" s="117"/>
      <c r="M35" s="121"/>
      <c r="N35" s="121"/>
      <c r="O35" s="40"/>
      <c r="P35" s="40"/>
      <c r="Q35" s="40"/>
      <c r="R35" s="39" t="str">
        <f t="shared" si="16"/>
        <v/>
      </c>
      <c r="S35" s="38" t="str">
        <f t="shared" si="17"/>
        <v/>
      </c>
      <c r="T35" s="38" t="str">
        <f t="shared" si="18"/>
        <v/>
      </c>
      <c r="U35" s="142">
        <v>271.43</v>
      </c>
      <c r="V35" s="142">
        <v>586.5</v>
      </c>
      <c r="W35" s="142">
        <v>646.17999999999995</v>
      </c>
      <c r="X35" s="38" t="str">
        <f t="shared" si="10"/>
        <v/>
      </c>
      <c r="Y35" s="212" t="str">
        <f>IF(F35="","",IF(S35&gt;0,MIN(Att1SmallCarriers[[#This Row],[2024 Maximum Government Contribution
Self+1]],ROUND(S35*0.75,2)),"New Option"))</f>
        <v/>
      </c>
      <c r="Z35" s="212" t="str">
        <f>IF(F35="","",IF(T35&gt;0,MIN(Att1SmallCarriers[[#This Row],[2024 Maximum Government Contribution
Family]],ROUND(T35*0.75,2)),"New Option"))</f>
        <v/>
      </c>
      <c r="AA35" s="38" t="str">
        <f t="shared" si="3"/>
        <v/>
      </c>
      <c r="AB35" s="38" t="str">
        <f t="shared" si="4"/>
        <v/>
      </c>
      <c r="AC35" s="38" t="str">
        <f t="shared" si="5"/>
        <v/>
      </c>
      <c r="AD35" s="38" t="str">
        <f t="shared" si="6"/>
        <v/>
      </c>
      <c r="AE35" s="38" t="str">
        <f t="shared" si="7"/>
        <v/>
      </c>
      <c r="AF35" s="38" t="str">
        <f t="shared" si="8"/>
        <v/>
      </c>
      <c r="AG35" s="84">
        <f>ROUND(Att1SmallCarriers[[#This Row],[2024 Maximum Government Contribution
Self]]*(1+$B$14),2)</f>
        <v>271.43</v>
      </c>
      <c r="AH35" s="84">
        <f>ROUND(Att1SmallCarriers[[#This Row],[2024 Maximum Government Contribution
Self+1]]*(1+$B$14),2)</f>
        <v>586.5</v>
      </c>
      <c r="AI35" s="84">
        <f>ROUND(Att1SmallCarriers[[#This Row],[2024 Maximum Government Contribution
Family]]*(1+$B$14),2)</f>
        <v>646.17999999999995</v>
      </c>
      <c r="AJ35" s="212" t="str">
        <f>IF(F35="","",MIN(Att1SmallCarriers[[#This Row],[ESTIMATED 2025 Maximum Government Contribution
Self]],ROUND(AD35*0.75,2)))</f>
        <v/>
      </c>
      <c r="AK35" s="212" t="str">
        <f>IF(F35="","",MIN(Att1SmallCarriers[[#This Row],[ESTIMATED 2025 Maximum Government Contribution
Self+1]],ROUND(AE35*0.75,2)))</f>
        <v/>
      </c>
      <c r="AL35" s="212" t="str">
        <f>IF(F35="","",MIN(Att1SmallCarriers[[#This Row],[ESTIMATED 2025 Maximum Government Contribution
Family]],ROUND(AF35*0.75,2)))</f>
        <v/>
      </c>
      <c r="AM35" s="38" t="str">
        <f t="shared" si="9"/>
        <v/>
      </c>
      <c r="AN35" s="38" t="str">
        <f t="shared" si="11"/>
        <v/>
      </c>
      <c r="AO35" s="38" t="str">
        <f t="shared" si="15"/>
        <v/>
      </c>
      <c r="AP35" s="213" t="str">
        <f t="shared" si="12"/>
        <v/>
      </c>
      <c r="AQ35" s="213" t="str">
        <f t="shared" si="13"/>
        <v/>
      </c>
      <c r="AR35" s="213" t="str">
        <f t="shared" si="14"/>
        <v/>
      </c>
    </row>
    <row r="36" spans="1:44" ht="18" customHeight="1" x14ac:dyDescent="0.3">
      <c r="A36" s="122"/>
      <c r="B36" s="122"/>
      <c r="C36" s="123"/>
      <c r="D36" s="123"/>
      <c r="E36" s="123"/>
      <c r="F36" s="124"/>
      <c r="G36" s="124"/>
      <c r="H36" s="124"/>
      <c r="I36" s="124"/>
      <c r="J36" s="124"/>
      <c r="K36" s="124"/>
      <c r="L36" s="124"/>
      <c r="M36" s="125"/>
      <c r="N36" s="125"/>
      <c r="O36" s="40"/>
      <c r="P36" s="40"/>
      <c r="Q36" s="40"/>
      <c r="R36" s="39" t="str">
        <f t="shared" si="16"/>
        <v/>
      </c>
      <c r="S36" s="38" t="str">
        <f t="shared" si="17"/>
        <v/>
      </c>
      <c r="T36" s="38" t="str">
        <f t="shared" si="18"/>
        <v/>
      </c>
      <c r="U36" s="142">
        <v>271.43</v>
      </c>
      <c r="V36" s="142">
        <v>586.5</v>
      </c>
      <c r="W36" s="142">
        <v>646.17999999999995</v>
      </c>
      <c r="X36" s="38" t="str">
        <f t="shared" si="10"/>
        <v/>
      </c>
      <c r="Y36" s="212" t="str">
        <f>IF(F36="","",IF(S36&gt;0,MIN(Att1SmallCarriers[[#This Row],[2024 Maximum Government Contribution
Self+1]],ROUND(S36*0.75,2)),"New Option"))</f>
        <v/>
      </c>
      <c r="Z36" s="212" t="str">
        <f>IF(F36="","",IF(T36&gt;0,MIN(Att1SmallCarriers[[#This Row],[2024 Maximum Government Contribution
Family]],ROUND(T36*0.75,2)),"New Option"))</f>
        <v/>
      </c>
      <c r="AA36" s="38" t="str">
        <f t="shared" si="3"/>
        <v/>
      </c>
      <c r="AB36" s="38" t="str">
        <f t="shared" si="4"/>
        <v/>
      </c>
      <c r="AC36" s="38" t="str">
        <f t="shared" si="5"/>
        <v/>
      </c>
      <c r="AD36" s="38" t="str">
        <f t="shared" si="6"/>
        <v/>
      </c>
      <c r="AE36" s="38" t="str">
        <f t="shared" si="7"/>
        <v/>
      </c>
      <c r="AF36" s="38" t="str">
        <f t="shared" si="8"/>
        <v/>
      </c>
      <c r="AG36" s="84">
        <f>ROUND(Att1SmallCarriers[[#This Row],[2024 Maximum Government Contribution
Self]]*(1+$B$14),2)</f>
        <v>271.43</v>
      </c>
      <c r="AH36" s="84">
        <f>ROUND(Att1SmallCarriers[[#This Row],[2024 Maximum Government Contribution
Self+1]]*(1+$B$14),2)</f>
        <v>586.5</v>
      </c>
      <c r="AI36" s="84">
        <f>ROUND(Att1SmallCarriers[[#This Row],[2024 Maximum Government Contribution
Family]]*(1+$B$14),2)</f>
        <v>646.17999999999995</v>
      </c>
      <c r="AJ36" s="212" t="str">
        <f>IF(F36="","",MIN(Att1SmallCarriers[[#This Row],[ESTIMATED 2025 Maximum Government Contribution
Self]],ROUND(AD36*0.75,2)))</f>
        <v/>
      </c>
      <c r="AK36" s="212" t="str">
        <f>IF(F36="","",MIN(Att1SmallCarriers[[#This Row],[ESTIMATED 2025 Maximum Government Contribution
Self+1]],ROUND(AE36*0.75,2)))</f>
        <v/>
      </c>
      <c r="AL36" s="212" t="str">
        <f>IF(F36="","",MIN(Att1SmallCarriers[[#This Row],[ESTIMATED 2025 Maximum Government Contribution
Family]],ROUND(AF36*0.75,2)))</f>
        <v/>
      </c>
      <c r="AM36" s="38" t="str">
        <f>IF(F36="","",AD36-AJ36)</f>
        <v/>
      </c>
      <c r="AN36" s="38" t="str">
        <f t="shared" si="11"/>
        <v/>
      </c>
      <c r="AO36" s="38" t="str">
        <f t="shared" si="15"/>
        <v/>
      </c>
      <c r="AP36" s="213" t="str">
        <f t="shared" si="12"/>
        <v/>
      </c>
      <c r="AQ36" s="213" t="str">
        <f t="shared" si="13"/>
        <v/>
      </c>
      <c r="AR36" s="213" t="str">
        <f t="shared" si="14"/>
        <v/>
      </c>
    </row>
    <row r="37" spans="1:44" ht="18" customHeight="1" x14ac:dyDescent="0.3">
      <c r="A37" s="119"/>
      <c r="B37" s="119"/>
      <c r="C37" s="119"/>
      <c r="D37" s="119"/>
      <c r="E37" s="119"/>
      <c r="F37" s="120"/>
      <c r="G37" s="120"/>
      <c r="H37" s="120"/>
      <c r="I37" s="120"/>
      <c r="J37" s="120"/>
      <c r="K37" s="120"/>
      <c r="L37" s="120"/>
      <c r="M37" s="125"/>
      <c r="N37" s="125"/>
      <c r="O37" s="40"/>
      <c r="P37" s="40"/>
      <c r="Q37" s="40"/>
      <c r="R37" s="39" t="str">
        <f t="shared" si="16"/>
        <v/>
      </c>
      <c r="S37" s="38" t="str">
        <f t="shared" si="17"/>
        <v/>
      </c>
      <c r="T37" s="38" t="str">
        <f t="shared" si="18"/>
        <v/>
      </c>
      <c r="U37" s="142">
        <v>271.43</v>
      </c>
      <c r="V37" s="142">
        <v>586.5</v>
      </c>
      <c r="W37" s="142">
        <v>646.17999999999995</v>
      </c>
      <c r="X37" s="38" t="str">
        <f t="shared" si="10"/>
        <v/>
      </c>
      <c r="Y37" s="212" t="str">
        <f>IF(F37="","",IF(S37&gt;0,MIN(Att1SmallCarriers[[#This Row],[2024 Maximum Government Contribution
Self+1]],ROUND(S37*0.75,2)),"New Option"))</f>
        <v/>
      </c>
      <c r="Z37" s="212" t="str">
        <f>IF(F37="","",IF(T37&gt;0,MIN(Att1SmallCarriers[[#This Row],[2024 Maximum Government Contribution
Family]],ROUND(T37*0.75,2)),"New Option"))</f>
        <v/>
      </c>
      <c r="AA37" s="38" t="str">
        <f t="shared" si="3"/>
        <v/>
      </c>
      <c r="AB37" s="38" t="str">
        <f t="shared" si="4"/>
        <v/>
      </c>
      <c r="AC37" s="38" t="str">
        <f t="shared" si="5"/>
        <v/>
      </c>
      <c r="AD37" s="38" t="str">
        <f t="shared" si="6"/>
        <v/>
      </c>
      <c r="AE37" s="38" t="str">
        <f t="shared" si="7"/>
        <v/>
      </c>
      <c r="AF37" s="38" t="str">
        <f t="shared" si="8"/>
        <v/>
      </c>
      <c r="AG37" s="84">
        <f>ROUND(Att1SmallCarriers[[#This Row],[2024 Maximum Government Contribution
Self]]*(1+$B$14),2)</f>
        <v>271.43</v>
      </c>
      <c r="AH37" s="84">
        <f>ROUND(Att1SmallCarriers[[#This Row],[2024 Maximum Government Contribution
Self+1]]*(1+$B$14),2)</f>
        <v>586.5</v>
      </c>
      <c r="AI37" s="84">
        <f>ROUND(Att1SmallCarriers[[#This Row],[2024 Maximum Government Contribution
Family]]*(1+$B$14),2)</f>
        <v>646.17999999999995</v>
      </c>
      <c r="AJ37" s="212" t="str">
        <f>IF(F37="","",MIN(Att1SmallCarriers[[#This Row],[ESTIMATED 2025 Maximum Government Contribution
Self]],ROUND(AD37*0.75,2)))</f>
        <v/>
      </c>
      <c r="AK37" s="212" t="str">
        <f>IF(F37="","",MIN(Att1SmallCarriers[[#This Row],[ESTIMATED 2025 Maximum Government Contribution
Self+1]],ROUND(AE37*0.75,2)))</f>
        <v/>
      </c>
      <c r="AL37" s="212" t="str">
        <f>IF(F37="","",MIN(Att1SmallCarriers[[#This Row],[ESTIMATED 2025 Maximum Government Contribution
Family]],ROUND(AF37*0.75,2)))</f>
        <v/>
      </c>
      <c r="AM37" s="38" t="str">
        <f t="shared" si="9"/>
        <v/>
      </c>
      <c r="AN37" s="38" t="str">
        <f t="shared" si="11"/>
        <v/>
      </c>
      <c r="AO37" s="38" t="str">
        <f t="shared" si="15"/>
        <v/>
      </c>
      <c r="AP37" s="213" t="str">
        <f t="shared" si="12"/>
        <v/>
      </c>
      <c r="AQ37" s="213" t="str">
        <f t="shared" si="13"/>
        <v/>
      </c>
      <c r="AR37" s="213" t="str">
        <f t="shared" si="14"/>
        <v/>
      </c>
    </row>
    <row r="38" spans="1:44" ht="18" customHeight="1" x14ac:dyDescent="0.3">
      <c r="A38" s="116"/>
      <c r="B38" s="116"/>
      <c r="C38" s="116"/>
      <c r="D38" s="116"/>
      <c r="E38" s="116"/>
      <c r="F38" s="117"/>
      <c r="G38" s="117"/>
      <c r="H38" s="117"/>
      <c r="I38" s="117"/>
      <c r="J38" s="117"/>
      <c r="K38" s="117"/>
      <c r="L38" s="117"/>
      <c r="M38" s="125"/>
      <c r="N38" s="125"/>
      <c r="O38" s="40"/>
      <c r="P38" s="40"/>
      <c r="Q38" s="40"/>
      <c r="R38" s="39" t="str">
        <f t="shared" si="16"/>
        <v/>
      </c>
      <c r="S38" s="38" t="str">
        <f t="shared" si="17"/>
        <v/>
      </c>
      <c r="T38" s="38" t="str">
        <f t="shared" si="18"/>
        <v/>
      </c>
      <c r="U38" s="142">
        <v>271.43</v>
      </c>
      <c r="V38" s="142">
        <v>586.5</v>
      </c>
      <c r="W38" s="142">
        <v>646.17999999999995</v>
      </c>
      <c r="X38" s="38" t="str">
        <f t="shared" si="10"/>
        <v/>
      </c>
      <c r="Y38" s="212" t="str">
        <f>IF(F38="","",IF(S38&gt;0,MIN(Att1SmallCarriers[[#This Row],[2024 Maximum Government Contribution
Self+1]],ROUND(S38*0.75,2)),"New Option"))</f>
        <v/>
      </c>
      <c r="Z38" s="212" t="str">
        <f>IF(F38="","",IF(T38&gt;0,MIN(Att1SmallCarriers[[#This Row],[2024 Maximum Government Contribution
Family]],ROUND(T38*0.75,2)),"New Option"))</f>
        <v/>
      </c>
      <c r="AA38" s="38" t="str">
        <f t="shared" si="3"/>
        <v/>
      </c>
      <c r="AB38" s="38" t="str">
        <f t="shared" si="4"/>
        <v/>
      </c>
      <c r="AC38" s="38" t="str">
        <f t="shared" si="5"/>
        <v/>
      </c>
      <c r="AD38" s="38" t="str">
        <f t="shared" si="6"/>
        <v/>
      </c>
      <c r="AE38" s="38" t="str">
        <f t="shared" si="7"/>
        <v/>
      </c>
      <c r="AF38" s="38" t="str">
        <f t="shared" si="8"/>
        <v/>
      </c>
      <c r="AG38" s="84">
        <f>ROUND(Att1SmallCarriers[[#This Row],[2024 Maximum Government Contribution
Self]]*(1+$B$14),2)</f>
        <v>271.43</v>
      </c>
      <c r="AH38" s="84">
        <f>ROUND(Att1SmallCarriers[[#This Row],[2024 Maximum Government Contribution
Self+1]]*(1+$B$14),2)</f>
        <v>586.5</v>
      </c>
      <c r="AI38" s="84">
        <f>ROUND(Att1SmallCarriers[[#This Row],[2024 Maximum Government Contribution
Family]]*(1+$B$14),2)</f>
        <v>646.17999999999995</v>
      </c>
      <c r="AJ38" s="212" t="str">
        <f>IF(F38="","",MIN(Att1SmallCarriers[[#This Row],[ESTIMATED 2025 Maximum Government Contribution
Self]],ROUND(AD38*0.75,2)))</f>
        <v/>
      </c>
      <c r="AK38" s="212" t="str">
        <f>IF(F38="","",MIN(Att1SmallCarriers[[#This Row],[ESTIMATED 2025 Maximum Government Contribution
Self+1]],ROUND(AE38*0.75,2)))</f>
        <v/>
      </c>
      <c r="AL38" s="212" t="str">
        <f>IF(F38="","",MIN(Att1SmallCarriers[[#This Row],[ESTIMATED 2025 Maximum Government Contribution
Family]],ROUND(AF38*0.75,2)))</f>
        <v/>
      </c>
      <c r="AM38" s="38" t="str">
        <f t="shared" si="9"/>
        <v/>
      </c>
      <c r="AN38" s="38" t="str">
        <f t="shared" si="11"/>
        <v/>
      </c>
      <c r="AO38" s="38" t="str">
        <f t="shared" si="15"/>
        <v/>
      </c>
      <c r="AP38" s="213" t="str">
        <f t="shared" si="12"/>
        <v/>
      </c>
      <c r="AQ38" s="213" t="str">
        <f t="shared" si="13"/>
        <v/>
      </c>
      <c r="AR38" s="213" t="str">
        <f t="shared" si="14"/>
        <v/>
      </c>
    </row>
    <row r="39" spans="1:44" ht="18" customHeight="1" x14ac:dyDescent="0.3">
      <c r="A39" s="123"/>
      <c r="B39" s="123"/>
      <c r="C39" s="123"/>
      <c r="D39" s="123"/>
      <c r="E39" s="123"/>
      <c r="F39" s="124"/>
      <c r="G39" s="124"/>
      <c r="H39" s="124"/>
      <c r="I39" s="124"/>
      <c r="J39" s="124"/>
      <c r="K39" s="124"/>
      <c r="L39" s="124"/>
      <c r="M39" s="124"/>
      <c r="N39" s="124"/>
      <c r="O39" s="40"/>
      <c r="P39" s="40"/>
      <c r="Q39" s="40"/>
      <c r="R39" s="39" t="str">
        <f t="shared" si="16"/>
        <v/>
      </c>
      <c r="S39" s="38" t="str">
        <f t="shared" si="17"/>
        <v/>
      </c>
      <c r="T39" s="38" t="str">
        <f t="shared" si="18"/>
        <v/>
      </c>
      <c r="U39" s="142">
        <v>271.43</v>
      </c>
      <c r="V39" s="142">
        <v>586.5</v>
      </c>
      <c r="W39" s="142">
        <v>646.17999999999995</v>
      </c>
      <c r="X39" s="38" t="str">
        <f t="shared" si="10"/>
        <v/>
      </c>
      <c r="Y39" s="212" t="str">
        <f>IF(F39="","",IF(S39&gt;0,MIN(Att1SmallCarriers[[#This Row],[2024 Maximum Government Contribution
Self+1]],ROUND(S39*0.75,2)),"New Option"))</f>
        <v/>
      </c>
      <c r="Z39" s="212" t="str">
        <f>IF(F39="","",IF(T39&gt;0,MIN(Att1SmallCarriers[[#This Row],[2024 Maximum Government Contribution
Family]],ROUND(T39*0.75,2)),"New Option"))</f>
        <v/>
      </c>
      <c r="AA39" s="38" t="str">
        <f t="shared" si="3"/>
        <v/>
      </c>
      <c r="AB39" s="38" t="str">
        <f t="shared" si="4"/>
        <v/>
      </c>
      <c r="AC39" s="38" t="str">
        <f t="shared" si="5"/>
        <v/>
      </c>
      <c r="AD39" s="38" t="str">
        <f t="shared" si="6"/>
        <v/>
      </c>
      <c r="AE39" s="38" t="str">
        <f t="shared" si="7"/>
        <v/>
      </c>
      <c r="AF39" s="38" t="str">
        <f t="shared" si="8"/>
        <v/>
      </c>
      <c r="AG39" s="84">
        <f>ROUND(Att1SmallCarriers[[#This Row],[2024 Maximum Government Contribution
Self]]*(1+$B$14),2)</f>
        <v>271.43</v>
      </c>
      <c r="AH39" s="84">
        <f>ROUND(Att1SmallCarriers[[#This Row],[2024 Maximum Government Contribution
Self+1]]*(1+$B$14),2)</f>
        <v>586.5</v>
      </c>
      <c r="AI39" s="84">
        <f>ROUND(Att1SmallCarriers[[#This Row],[2024 Maximum Government Contribution
Family]]*(1+$B$14),2)</f>
        <v>646.17999999999995</v>
      </c>
      <c r="AJ39" s="212" t="str">
        <f>IF(F39="","",MIN(Att1SmallCarriers[[#This Row],[ESTIMATED 2025 Maximum Government Contribution
Self]],ROUND(AD39*0.75,2)))</f>
        <v/>
      </c>
      <c r="AK39" s="212" t="str">
        <f>IF(F39="","",MIN(Att1SmallCarriers[[#This Row],[ESTIMATED 2025 Maximum Government Contribution
Self+1]],ROUND(AE39*0.75,2)))</f>
        <v/>
      </c>
      <c r="AL39" s="212" t="str">
        <f>IF(F39="","",MIN(Att1SmallCarriers[[#This Row],[ESTIMATED 2025 Maximum Government Contribution
Family]],ROUND(AF39*0.75,2)))</f>
        <v/>
      </c>
      <c r="AM39" s="38" t="str">
        <f t="shared" si="9"/>
        <v/>
      </c>
      <c r="AN39" s="38" t="str">
        <f t="shared" si="11"/>
        <v/>
      </c>
      <c r="AO39" s="38" t="str">
        <f t="shared" si="15"/>
        <v/>
      </c>
      <c r="AP39" s="213" t="str">
        <f t="shared" si="12"/>
        <v/>
      </c>
      <c r="AQ39" s="213" t="str">
        <f t="shared" si="13"/>
        <v/>
      </c>
      <c r="AR39" s="213" t="str">
        <f t="shared" si="14"/>
        <v/>
      </c>
    </row>
    <row r="40" spans="1:44" ht="18" customHeight="1" x14ac:dyDescent="0.3">
      <c r="A40" s="123"/>
      <c r="B40" s="123"/>
      <c r="C40" s="123"/>
      <c r="D40" s="123"/>
      <c r="E40" s="123"/>
      <c r="F40" s="124"/>
      <c r="G40" s="124"/>
      <c r="H40" s="124"/>
      <c r="I40" s="124"/>
      <c r="J40" s="124"/>
      <c r="K40" s="124"/>
      <c r="L40" s="124"/>
      <c r="M40" s="124"/>
      <c r="N40" s="124"/>
      <c r="O40" s="40"/>
      <c r="P40" s="40"/>
      <c r="Q40" s="40"/>
      <c r="R40" s="39" t="str">
        <f t="shared" si="16"/>
        <v/>
      </c>
      <c r="S40" s="38" t="str">
        <f t="shared" si="17"/>
        <v/>
      </c>
      <c r="T40" s="38" t="str">
        <f t="shared" si="18"/>
        <v/>
      </c>
      <c r="U40" s="142">
        <v>271.43</v>
      </c>
      <c r="V40" s="142">
        <v>586.5</v>
      </c>
      <c r="W40" s="142">
        <v>646.17999999999995</v>
      </c>
      <c r="X40" s="38" t="str">
        <f t="shared" si="10"/>
        <v/>
      </c>
      <c r="Y40" s="212" t="str">
        <f>IF(F40="","",IF(S40&gt;0,MIN(Att1SmallCarriers[[#This Row],[2024 Maximum Government Contribution
Self+1]],ROUND(S40*0.75,2)),"New Option"))</f>
        <v/>
      </c>
      <c r="Z40" s="212" t="str">
        <f>IF(F40="","",IF(T40&gt;0,MIN(Att1SmallCarriers[[#This Row],[2024 Maximum Government Contribution
Family]],ROUND(T40*0.75,2)),"New Option"))</f>
        <v/>
      </c>
      <c r="AA40" s="38" t="str">
        <f t="shared" si="3"/>
        <v/>
      </c>
      <c r="AB40" s="38" t="str">
        <f t="shared" si="4"/>
        <v/>
      </c>
      <c r="AC40" s="38" t="str">
        <f t="shared" si="5"/>
        <v/>
      </c>
      <c r="AD40" s="38" t="str">
        <f t="shared" si="6"/>
        <v/>
      </c>
      <c r="AE40" s="38" t="str">
        <f t="shared" si="7"/>
        <v/>
      </c>
      <c r="AF40" s="38" t="str">
        <f t="shared" si="8"/>
        <v/>
      </c>
      <c r="AG40" s="84">
        <f>ROUND(Att1SmallCarriers[[#This Row],[2024 Maximum Government Contribution
Self]]*(1+$B$14),2)</f>
        <v>271.43</v>
      </c>
      <c r="AH40" s="84">
        <f>ROUND(Att1SmallCarriers[[#This Row],[2024 Maximum Government Contribution
Self+1]]*(1+$B$14),2)</f>
        <v>586.5</v>
      </c>
      <c r="AI40" s="84">
        <f>ROUND(Att1SmallCarriers[[#This Row],[2024 Maximum Government Contribution
Family]]*(1+$B$14),2)</f>
        <v>646.17999999999995</v>
      </c>
      <c r="AJ40" s="212" t="str">
        <f>IF(F40="","",MIN(Att1SmallCarriers[[#This Row],[ESTIMATED 2025 Maximum Government Contribution
Self]],ROUND(AD40*0.75,2)))</f>
        <v/>
      </c>
      <c r="AK40" s="212" t="str">
        <f>IF(F40="","",MIN(Att1SmallCarriers[[#This Row],[ESTIMATED 2025 Maximum Government Contribution
Self+1]],ROUND(AE40*0.75,2)))</f>
        <v/>
      </c>
      <c r="AL40" s="212" t="str">
        <f>IF(F40="","",MIN(Att1SmallCarriers[[#This Row],[ESTIMATED 2025 Maximum Government Contribution
Family]],ROUND(AF40*0.75,2)))</f>
        <v/>
      </c>
      <c r="AM40" s="38" t="str">
        <f t="shared" si="9"/>
        <v/>
      </c>
      <c r="AN40" s="38" t="str">
        <f t="shared" si="11"/>
        <v/>
      </c>
      <c r="AO40" s="38" t="str">
        <f t="shared" si="15"/>
        <v/>
      </c>
      <c r="AP40" s="213" t="str">
        <f t="shared" si="12"/>
        <v/>
      </c>
      <c r="AQ40" s="213" t="str">
        <f t="shared" si="13"/>
        <v/>
      </c>
      <c r="AR40" s="213" t="str">
        <f t="shared" si="14"/>
        <v/>
      </c>
    </row>
    <row r="41" spans="1:44" ht="18" customHeight="1" x14ac:dyDescent="0.3">
      <c r="A41" s="116"/>
      <c r="B41" s="116"/>
      <c r="C41" s="116"/>
      <c r="D41" s="116"/>
      <c r="E41" s="116"/>
      <c r="F41" s="117"/>
      <c r="G41" s="117"/>
      <c r="H41" s="117"/>
      <c r="I41" s="117"/>
      <c r="J41" s="117"/>
      <c r="K41" s="117"/>
      <c r="L41" s="117"/>
      <c r="M41" s="126"/>
      <c r="N41" s="126"/>
      <c r="O41" s="40"/>
      <c r="P41" s="40"/>
      <c r="Q41" s="40"/>
      <c r="R41" s="39" t="str">
        <f t="shared" si="16"/>
        <v/>
      </c>
      <c r="S41" s="38" t="str">
        <f t="shared" si="17"/>
        <v/>
      </c>
      <c r="T41" s="38" t="str">
        <f t="shared" si="18"/>
        <v/>
      </c>
      <c r="U41" s="142">
        <v>271.43</v>
      </c>
      <c r="V41" s="142">
        <v>586.5</v>
      </c>
      <c r="W41" s="142">
        <v>646.17999999999995</v>
      </c>
      <c r="X41" s="38" t="str">
        <f t="shared" si="10"/>
        <v/>
      </c>
      <c r="Y41" s="212" t="str">
        <f>IF(F41="","",IF(S41&gt;0,MIN(Att1SmallCarriers[[#This Row],[2024 Maximum Government Contribution
Self+1]],ROUND(S41*0.75,2)),"New Option"))</f>
        <v/>
      </c>
      <c r="Z41" s="212" t="str">
        <f>IF(F41="","",IF(T41&gt;0,MIN(Att1SmallCarriers[[#This Row],[2024 Maximum Government Contribution
Family]],ROUND(T41*0.75,2)),"New Option"))</f>
        <v/>
      </c>
      <c r="AA41" s="38" t="str">
        <f t="shared" si="3"/>
        <v/>
      </c>
      <c r="AB41" s="38" t="str">
        <f t="shared" si="4"/>
        <v/>
      </c>
      <c r="AC41" s="38" t="str">
        <f t="shared" si="5"/>
        <v/>
      </c>
      <c r="AD41" s="38" t="str">
        <f t="shared" si="6"/>
        <v/>
      </c>
      <c r="AE41" s="38" t="str">
        <f t="shared" si="7"/>
        <v/>
      </c>
      <c r="AF41" s="38" t="str">
        <f t="shared" si="8"/>
        <v/>
      </c>
      <c r="AG41" s="84">
        <f>ROUND(Att1SmallCarriers[[#This Row],[2024 Maximum Government Contribution
Self]]*(1+$B$14),2)</f>
        <v>271.43</v>
      </c>
      <c r="AH41" s="84">
        <f>ROUND(Att1SmallCarriers[[#This Row],[2024 Maximum Government Contribution
Self+1]]*(1+$B$14),2)</f>
        <v>586.5</v>
      </c>
      <c r="AI41" s="84">
        <f>ROUND(Att1SmallCarriers[[#This Row],[2024 Maximum Government Contribution
Family]]*(1+$B$14),2)</f>
        <v>646.17999999999995</v>
      </c>
      <c r="AJ41" s="212" t="str">
        <f>IF(F41="","",MIN(Att1SmallCarriers[[#This Row],[ESTIMATED 2025 Maximum Government Contribution
Self]],ROUND(AD41*0.75,2)))</f>
        <v/>
      </c>
      <c r="AK41" s="212" t="str">
        <f>IF(F41="","",MIN(Att1SmallCarriers[[#This Row],[ESTIMATED 2025 Maximum Government Contribution
Self+1]],ROUND(AE41*0.75,2)))</f>
        <v/>
      </c>
      <c r="AL41" s="212" t="str">
        <f>IF(F41="","",MIN(Att1SmallCarriers[[#This Row],[ESTIMATED 2025 Maximum Government Contribution
Family]],ROUND(AF41*0.75,2)))</f>
        <v/>
      </c>
      <c r="AM41" s="38" t="str">
        <f t="shared" si="9"/>
        <v/>
      </c>
      <c r="AN41" s="38" t="str">
        <f t="shared" si="11"/>
        <v/>
      </c>
      <c r="AO41" s="38" t="str">
        <f t="shared" si="15"/>
        <v/>
      </c>
      <c r="AP41" s="213" t="str">
        <f t="shared" si="12"/>
        <v/>
      </c>
      <c r="AQ41" s="213" t="str">
        <f t="shared" si="13"/>
        <v/>
      </c>
      <c r="AR41" s="213" t="str">
        <f t="shared" si="14"/>
        <v/>
      </c>
    </row>
    <row r="42" spans="1:44" ht="18" customHeight="1" x14ac:dyDescent="0.3">
      <c r="A42" s="116"/>
      <c r="B42" s="116"/>
      <c r="C42" s="116"/>
      <c r="D42" s="116"/>
      <c r="E42" s="116"/>
      <c r="F42" s="117"/>
      <c r="G42" s="117"/>
      <c r="H42" s="117"/>
      <c r="I42" s="117"/>
      <c r="J42" s="117"/>
      <c r="K42" s="117"/>
      <c r="L42" s="117"/>
      <c r="M42" s="126"/>
      <c r="N42" s="126"/>
      <c r="O42" s="40"/>
      <c r="P42" s="40"/>
      <c r="Q42" s="40"/>
      <c r="R42" s="39" t="str">
        <f t="shared" si="16"/>
        <v/>
      </c>
      <c r="S42" s="38" t="str">
        <f t="shared" si="17"/>
        <v/>
      </c>
      <c r="T42" s="38" t="str">
        <f t="shared" si="18"/>
        <v/>
      </c>
      <c r="U42" s="142">
        <v>271.43</v>
      </c>
      <c r="V42" s="142">
        <v>586.5</v>
      </c>
      <c r="W42" s="142">
        <v>646.17999999999995</v>
      </c>
      <c r="X42" s="38" t="str">
        <f t="shared" si="10"/>
        <v/>
      </c>
      <c r="Y42" s="212" t="str">
        <f>IF(F42="","",IF(S42&gt;0,MIN(Att1SmallCarriers[[#This Row],[2024 Maximum Government Contribution
Self+1]],ROUND(S42*0.75,2)),"New Option"))</f>
        <v/>
      </c>
      <c r="Z42" s="212" t="str">
        <f>IF(F42="","",IF(T42&gt;0,MIN(Att1SmallCarriers[[#This Row],[2024 Maximum Government Contribution
Family]],ROUND(T42*0.75,2)),"New Option"))</f>
        <v/>
      </c>
      <c r="AA42" s="38" t="str">
        <f t="shared" si="3"/>
        <v/>
      </c>
      <c r="AB42" s="38" t="str">
        <f t="shared" si="4"/>
        <v/>
      </c>
      <c r="AC42" s="38" t="str">
        <f t="shared" si="5"/>
        <v/>
      </c>
      <c r="AD42" s="38" t="str">
        <f t="shared" si="6"/>
        <v/>
      </c>
      <c r="AE42" s="38" t="str">
        <f t="shared" si="7"/>
        <v/>
      </c>
      <c r="AF42" s="38" t="str">
        <f t="shared" si="8"/>
        <v/>
      </c>
      <c r="AG42" s="84">
        <f>ROUND(Att1SmallCarriers[[#This Row],[2024 Maximum Government Contribution
Self]]*(1+$B$14),2)</f>
        <v>271.43</v>
      </c>
      <c r="AH42" s="84">
        <f>ROUND(Att1SmallCarriers[[#This Row],[2024 Maximum Government Contribution
Self+1]]*(1+$B$14),2)</f>
        <v>586.5</v>
      </c>
      <c r="AI42" s="84">
        <f>ROUND(Att1SmallCarriers[[#This Row],[2024 Maximum Government Contribution
Family]]*(1+$B$14),2)</f>
        <v>646.17999999999995</v>
      </c>
      <c r="AJ42" s="212" t="str">
        <f>IF(F42="","",MIN(Att1SmallCarriers[[#This Row],[ESTIMATED 2025 Maximum Government Contribution
Self]],ROUND(AD42*0.75,2)))</f>
        <v/>
      </c>
      <c r="AK42" s="212" t="str">
        <f>IF(F42="","",MIN(Att1SmallCarriers[[#This Row],[ESTIMATED 2025 Maximum Government Contribution
Self+1]],ROUND(AE42*0.75,2)))</f>
        <v/>
      </c>
      <c r="AL42" s="212" t="str">
        <f>IF(F42="","",MIN(Att1SmallCarriers[[#This Row],[ESTIMATED 2025 Maximum Government Contribution
Family]],ROUND(AF42*0.75,2)))</f>
        <v/>
      </c>
      <c r="AM42" s="38" t="str">
        <f t="shared" si="9"/>
        <v/>
      </c>
      <c r="AN42" s="38" t="str">
        <f t="shared" si="11"/>
        <v/>
      </c>
      <c r="AO42" s="38" t="str">
        <f t="shared" si="15"/>
        <v/>
      </c>
      <c r="AP42" s="213" t="str">
        <f t="shared" si="12"/>
        <v/>
      </c>
      <c r="AQ42" s="213" t="str">
        <f t="shared" si="13"/>
        <v/>
      </c>
      <c r="AR42" s="213" t="str">
        <f t="shared" si="14"/>
        <v/>
      </c>
    </row>
    <row r="43" spans="1:44" ht="18" customHeight="1" x14ac:dyDescent="0.3">
      <c r="A43" s="123"/>
      <c r="B43" s="123"/>
      <c r="C43" s="123"/>
      <c r="D43" s="123"/>
      <c r="E43" s="123"/>
      <c r="F43" s="124"/>
      <c r="G43" s="124"/>
      <c r="H43" s="124"/>
      <c r="I43" s="124"/>
      <c r="J43" s="124"/>
      <c r="K43" s="124"/>
      <c r="L43" s="124"/>
      <c r="M43" s="121"/>
      <c r="N43" s="121"/>
      <c r="O43" s="40"/>
      <c r="P43" s="40"/>
      <c r="Q43" s="40"/>
      <c r="R43" s="39" t="str">
        <f t="shared" si="16"/>
        <v/>
      </c>
      <c r="S43" s="38" t="str">
        <f t="shared" si="17"/>
        <v/>
      </c>
      <c r="T43" s="38" t="str">
        <f t="shared" si="18"/>
        <v/>
      </c>
      <c r="U43" s="142">
        <v>271.43</v>
      </c>
      <c r="V43" s="142">
        <v>586.5</v>
      </c>
      <c r="W43" s="142">
        <v>646.17999999999995</v>
      </c>
      <c r="X43" s="38" t="str">
        <f t="shared" si="10"/>
        <v/>
      </c>
      <c r="Y43" s="212" t="str">
        <f>IF(F43="","",IF(S43&gt;0,MIN(Att1SmallCarriers[[#This Row],[2024 Maximum Government Contribution
Self+1]],ROUND(S43*0.75,2)),"New Option"))</f>
        <v/>
      </c>
      <c r="Z43" s="212" t="str">
        <f>IF(F43="","",IF(T43&gt;0,MIN(Att1SmallCarriers[[#This Row],[2024 Maximum Government Contribution
Family]],ROUND(T43*0.75,2)),"New Option"))</f>
        <v/>
      </c>
      <c r="AA43" s="38" t="str">
        <f t="shared" si="3"/>
        <v/>
      </c>
      <c r="AB43" s="38" t="str">
        <f t="shared" si="4"/>
        <v/>
      </c>
      <c r="AC43" s="38" t="str">
        <f t="shared" si="5"/>
        <v/>
      </c>
      <c r="AD43" s="38" t="str">
        <f t="shared" si="6"/>
        <v/>
      </c>
      <c r="AE43" s="38" t="str">
        <f t="shared" si="7"/>
        <v/>
      </c>
      <c r="AF43" s="38" t="str">
        <f t="shared" si="8"/>
        <v/>
      </c>
      <c r="AG43" s="84">
        <f>ROUND(Att1SmallCarriers[[#This Row],[2024 Maximum Government Contribution
Self]]*(1+$B$14),2)</f>
        <v>271.43</v>
      </c>
      <c r="AH43" s="84">
        <f>ROUND(Att1SmallCarriers[[#This Row],[2024 Maximum Government Contribution
Self+1]]*(1+$B$14),2)</f>
        <v>586.5</v>
      </c>
      <c r="AI43" s="84">
        <f>ROUND(Att1SmallCarriers[[#This Row],[2024 Maximum Government Contribution
Family]]*(1+$B$14),2)</f>
        <v>646.17999999999995</v>
      </c>
      <c r="AJ43" s="212" t="str">
        <f>IF(F43="","",MIN(Att1SmallCarriers[[#This Row],[ESTIMATED 2025 Maximum Government Contribution
Self]],ROUND(AD43*0.75,2)))</f>
        <v/>
      </c>
      <c r="AK43" s="212" t="str">
        <f>IF(F43="","",MIN(Att1SmallCarriers[[#This Row],[ESTIMATED 2025 Maximum Government Contribution
Self+1]],ROUND(AE43*0.75,2)))</f>
        <v/>
      </c>
      <c r="AL43" s="212" t="str">
        <f>IF(F43="","",MIN(Att1SmallCarriers[[#This Row],[ESTIMATED 2025 Maximum Government Contribution
Family]],ROUND(AF43*0.75,2)))</f>
        <v/>
      </c>
      <c r="AM43" s="38" t="str">
        <f t="shared" si="9"/>
        <v/>
      </c>
      <c r="AN43" s="38" t="str">
        <f t="shared" si="11"/>
        <v/>
      </c>
      <c r="AO43" s="38" t="str">
        <f t="shared" si="15"/>
        <v/>
      </c>
      <c r="AP43" s="213" t="str">
        <f t="shared" si="12"/>
        <v/>
      </c>
      <c r="AQ43" s="213" t="str">
        <f t="shared" si="13"/>
        <v/>
      </c>
      <c r="AR43" s="213" t="str">
        <f t="shared" si="14"/>
        <v/>
      </c>
    </row>
    <row r="44" spans="1:44" ht="18" customHeight="1" x14ac:dyDescent="0.3">
      <c r="A44" s="123"/>
      <c r="B44" s="123"/>
      <c r="C44" s="123"/>
      <c r="D44" s="123"/>
      <c r="E44" s="123"/>
      <c r="F44" s="124"/>
      <c r="G44" s="124"/>
      <c r="H44" s="124"/>
      <c r="I44" s="124"/>
      <c r="J44" s="124"/>
      <c r="K44" s="124"/>
      <c r="L44" s="124"/>
      <c r="M44" s="121"/>
      <c r="N44" s="121"/>
      <c r="O44" s="40"/>
      <c r="P44" s="40"/>
      <c r="Q44" s="40"/>
      <c r="R44" s="39" t="str">
        <f t="shared" si="16"/>
        <v/>
      </c>
      <c r="S44" s="38" t="str">
        <f t="shared" si="17"/>
        <v/>
      </c>
      <c r="T44" s="38" t="str">
        <f t="shared" si="18"/>
        <v/>
      </c>
      <c r="U44" s="142">
        <v>271.43</v>
      </c>
      <c r="V44" s="142">
        <v>586.5</v>
      </c>
      <c r="W44" s="142">
        <v>646.17999999999995</v>
      </c>
      <c r="X44" s="38" t="str">
        <f t="shared" si="10"/>
        <v/>
      </c>
      <c r="Y44" s="212" t="str">
        <f>IF(F44="","",IF(S44&gt;0,MIN(Att1SmallCarriers[[#This Row],[2024 Maximum Government Contribution
Self+1]],ROUND(S44*0.75,2)),"New Option"))</f>
        <v/>
      </c>
      <c r="Z44" s="212" t="str">
        <f>IF(F44="","",IF(T44&gt;0,MIN(Att1SmallCarriers[[#This Row],[2024 Maximum Government Contribution
Family]],ROUND(T44*0.75,2)),"New Option"))</f>
        <v/>
      </c>
      <c r="AA44" s="38" t="str">
        <f t="shared" si="3"/>
        <v/>
      </c>
      <c r="AB44" s="38" t="str">
        <f t="shared" si="4"/>
        <v/>
      </c>
      <c r="AC44" s="38" t="str">
        <f t="shared" si="5"/>
        <v/>
      </c>
      <c r="AD44" s="38" t="str">
        <f t="shared" si="6"/>
        <v/>
      </c>
      <c r="AE44" s="38" t="str">
        <f t="shared" si="7"/>
        <v/>
      </c>
      <c r="AF44" s="38" t="str">
        <f t="shared" si="8"/>
        <v/>
      </c>
      <c r="AG44" s="84">
        <f>ROUND(Att1SmallCarriers[[#This Row],[2024 Maximum Government Contribution
Self]]*(1+$B$14),2)</f>
        <v>271.43</v>
      </c>
      <c r="AH44" s="84">
        <f>ROUND(Att1SmallCarriers[[#This Row],[2024 Maximum Government Contribution
Self+1]]*(1+$B$14),2)</f>
        <v>586.5</v>
      </c>
      <c r="AI44" s="84">
        <f>ROUND(Att1SmallCarriers[[#This Row],[2024 Maximum Government Contribution
Family]]*(1+$B$14),2)</f>
        <v>646.17999999999995</v>
      </c>
      <c r="AJ44" s="212" t="str">
        <f>IF(F44="","",MIN(Att1SmallCarriers[[#This Row],[ESTIMATED 2025 Maximum Government Contribution
Self]],ROUND(AD44*0.75,2)))</f>
        <v/>
      </c>
      <c r="AK44" s="212" t="str">
        <f>IF(F44="","",MIN(Att1SmallCarriers[[#This Row],[ESTIMATED 2025 Maximum Government Contribution
Self+1]],ROUND(AE44*0.75,2)))</f>
        <v/>
      </c>
      <c r="AL44" s="212" t="str">
        <f>IF(F44="","",MIN(Att1SmallCarriers[[#This Row],[ESTIMATED 2025 Maximum Government Contribution
Family]],ROUND(AF44*0.75,2)))</f>
        <v/>
      </c>
      <c r="AM44" s="38" t="str">
        <f t="shared" si="9"/>
        <v/>
      </c>
      <c r="AN44" s="38" t="str">
        <f t="shared" si="11"/>
        <v/>
      </c>
      <c r="AO44" s="38" t="str">
        <f t="shared" si="15"/>
        <v/>
      </c>
      <c r="AP44" s="213" t="str">
        <f t="shared" si="12"/>
        <v/>
      </c>
      <c r="AQ44" s="213" t="str">
        <f t="shared" si="13"/>
        <v/>
      </c>
      <c r="AR44" s="213" t="str">
        <f t="shared" si="14"/>
        <v/>
      </c>
    </row>
    <row r="45" spans="1:44" ht="18" customHeight="1" x14ac:dyDescent="0.3">
      <c r="A45" s="116"/>
      <c r="B45" s="116"/>
      <c r="C45" s="116"/>
      <c r="D45" s="116"/>
      <c r="E45" s="116"/>
      <c r="F45" s="117"/>
      <c r="G45" s="117"/>
      <c r="H45" s="117"/>
      <c r="I45" s="117"/>
      <c r="J45" s="117"/>
      <c r="K45" s="117"/>
      <c r="L45" s="117"/>
      <c r="M45" s="121"/>
      <c r="N45" s="121"/>
      <c r="O45" s="40"/>
      <c r="P45" s="40"/>
      <c r="Q45" s="40"/>
      <c r="R45" s="39" t="str">
        <f t="shared" si="16"/>
        <v/>
      </c>
      <c r="S45" s="38" t="str">
        <f t="shared" si="17"/>
        <v/>
      </c>
      <c r="T45" s="38" t="str">
        <f t="shared" si="18"/>
        <v/>
      </c>
      <c r="U45" s="142">
        <v>271.43</v>
      </c>
      <c r="V45" s="142">
        <v>586.5</v>
      </c>
      <c r="W45" s="142">
        <v>646.17999999999995</v>
      </c>
      <c r="X45" s="38" t="str">
        <f t="shared" si="10"/>
        <v/>
      </c>
      <c r="Y45" s="212" t="str">
        <f>IF(F45="","",IF(S45&gt;0,MIN(Att1SmallCarriers[[#This Row],[2024 Maximum Government Contribution
Self+1]],ROUND(S45*0.75,2)),"New Option"))</f>
        <v/>
      </c>
      <c r="Z45" s="212" t="str">
        <f>IF(F45="","",IF(T45&gt;0,MIN(Att1SmallCarriers[[#This Row],[2024 Maximum Government Contribution
Family]],ROUND(T45*0.75,2)),"New Option"))</f>
        <v/>
      </c>
      <c r="AA45" s="38" t="str">
        <f t="shared" si="3"/>
        <v/>
      </c>
      <c r="AB45" s="38" t="str">
        <f t="shared" si="4"/>
        <v/>
      </c>
      <c r="AC45" s="38" t="str">
        <f t="shared" si="5"/>
        <v/>
      </c>
      <c r="AD45" s="38" t="str">
        <f t="shared" si="6"/>
        <v/>
      </c>
      <c r="AE45" s="38" t="str">
        <f t="shared" si="7"/>
        <v/>
      </c>
      <c r="AF45" s="38" t="str">
        <f t="shared" si="8"/>
        <v/>
      </c>
      <c r="AG45" s="84">
        <f>ROUND(Att1SmallCarriers[[#This Row],[2024 Maximum Government Contribution
Self]]*(1+$B$14),2)</f>
        <v>271.43</v>
      </c>
      <c r="AH45" s="84">
        <f>ROUND(Att1SmallCarriers[[#This Row],[2024 Maximum Government Contribution
Self+1]]*(1+$B$14),2)</f>
        <v>586.5</v>
      </c>
      <c r="AI45" s="84">
        <f>ROUND(Att1SmallCarriers[[#This Row],[2024 Maximum Government Contribution
Family]]*(1+$B$14),2)</f>
        <v>646.17999999999995</v>
      </c>
      <c r="AJ45" s="212" t="str">
        <f>IF(F45="","",MIN(Att1SmallCarriers[[#This Row],[ESTIMATED 2025 Maximum Government Contribution
Self]],ROUND(AD45*0.75,2)))</f>
        <v/>
      </c>
      <c r="AK45" s="212" t="str">
        <f>IF(F45="","",MIN(Att1SmallCarriers[[#This Row],[ESTIMATED 2025 Maximum Government Contribution
Self+1]],ROUND(AE45*0.75,2)))</f>
        <v/>
      </c>
      <c r="AL45" s="212" t="str">
        <f>IF(F45="","",MIN(Att1SmallCarriers[[#This Row],[ESTIMATED 2025 Maximum Government Contribution
Family]],ROUND(AF45*0.75,2)))</f>
        <v/>
      </c>
      <c r="AM45" s="38" t="str">
        <f t="shared" si="9"/>
        <v/>
      </c>
      <c r="AN45" s="38" t="str">
        <f t="shared" si="11"/>
        <v/>
      </c>
      <c r="AO45" s="38" t="str">
        <f t="shared" si="15"/>
        <v/>
      </c>
      <c r="AP45" s="213" t="str">
        <f t="shared" si="12"/>
        <v/>
      </c>
      <c r="AQ45" s="213" t="str">
        <f t="shared" si="13"/>
        <v/>
      </c>
      <c r="AR45" s="213" t="str">
        <f t="shared" si="14"/>
        <v/>
      </c>
    </row>
    <row r="46" spans="1:44" ht="18" customHeight="1" x14ac:dyDescent="0.3">
      <c r="A46" s="116"/>
      <c r="B46" s="116"/>
      <c r="C46" s="116"/>
      <c r="D46" s="116"/>
      <c r="E46" s="116"/>
      <c r="F46" s="117"/>
      <c r="G46" s="117"/>
      <c r="H46" s="117"/>
      <c r="I46" s="117"/>
      <c r="J46" s="117"/>
      <c r="K46" s="117"/>
      <c r="L46" s="117"/>
      <c r="M46" s="125"/>
      <c r="N46" s="125"/>
      <c r="O46" s="40"/>
      <c r="P46" s="40"/>
      <c r="Q46" s="40"/>
      <c r="R46" s="39" t="str">
        <f t="shared" si="16"/>
        <v/>
      </c>
      <c r="S46" s="38" t="str">
        <f t="shared" si="17"/>
        <v/>
      </c>
      <c r="T46" s="38" t="str">
        <f t="shared" si="18"/>
        <v/>
      </c>
      <c r="U46" s="142">
        <v>271.43</v>
      </c>
      <c r="V46" s="142">
        <v>586.5</v>
      </c>
      <c r="W46" s="142">
        <v>646.17999999999995</v>
      </c>
      <c r="X46" s="38" t="str">
        <f t="shared" si="10"/>
        <v/>
      </c>
      <c r="Y46" s="212" t="str">
        <f>IF(F46="","",IF(S46&gt;0,MIN(Att1SmallCarriers[[#This Row],[2024 Maximum Government Contribution
Self+1]],ROUND(S46*0.75,2)),"New Option"))</f>
        <v/>
      </c>
      <c r="Z46" s="212" t="str">
        <f>IF(F46="","",IF(T46&gt;0,MIN(Att1SmallCarriers[[#This Row],[2024 Maximum Government Contribution
Family]],ROUND(T46*0.75,2)),"New Option"))</f>
        <v/>
      </c>
      <c r="AA46" s="38" t="str">
        <f t="shared" si="3"/>
        <v/>
      </c>
      <c r="AB46" s="38" t="str">
        <f t="shared" si="4"/>
        <v/>
      </c>
      <c r="AC46" s="38" t="str">
        <f t="shared" si="5"/>
        <v/>
      </c>
      <c r="AD46" s="38" t="str">
        <f t="shared" si="6"/>
        <v/>
      </c>
      <c r="AE46" s="38" t="str">
        <f t="shared" si="7"/>
        <v/>
      </c>
      <c r="AF46" s="38" t="str">
        <f t="shared" si="8"/>
        <v/>
      </c>
      <c r="AG46" s="84">
        <f>ROUND(Att1SmallCarriers[[#This Row],[2024 Maximum Government Contribution
Self]]*(1+$B$14),2)</f>
        <v>271.43</v>
      </c>
      <c r="AH46" s="84">
        <f>ROUND(Att1SmallCarriers[[#This Row],[2024 Maximum Government Contribution
Self+1]]*(1+$B$14),2)</f>
        <v>586.5</v>
      </c>
      <c r="AI46" s="84">
        <f>ROUND(Att1SmallCarriers[[#This Row],[2024 Maximum Government Contribution
Family]]*(1+$B$14),2)</f>
        <v>646.17999999999995</v>
      </c>
      <c r="AJ46" s="212" t="str">
        <f>IF(F46="","",MIN(Att1SmallCarriers[[#This Row],[ESTIMATED 2025 Maximum Government Contribution
Self]],ROUND(AD46*0.75,2)))</f>
        <v/>
      </c>
      <c r="AK46" s="212" t="str">
        <f>IF(F46="","",MIN(Att1SmallCarriers[[#This Row],[ESTIMATED 2025 Maximum Government Contribution
Self+1]],ROUND(AE46*0.75,2)))</f>
        <v/>
      </c>
      <c r="AL46" s="212" t="str">
        <f>IF(F46="","",MIN(Att1SmallCarriers[[#This Row],[ESTIMATED 2025 Maximum Government Contribution
Family]],ROUND(AF46*0.75,2)))</f>
        <v/>
      </c>
      <c r="AM46" s="38" t="str">
        <f t="shared" si="9"/>
        <v/>
      </c>
      <c r="AN46" s="38" t="str">
        <f t="shared" si="11"/>
        <v/>
      </c>
      <c r="AO46" s="38" t="str">
        <f t="shared" si="15"/>
        <v/>
      </c>
      <c r="AP46" s="213" t="str">
        <f t="shared" si="12"/>
        <v/>
      </c>
      <c r="AQ46" s="213" t="str">
        <f t="shared" si="13"/>
        <v/>
      </c>
      <c r="AR46" s="213" t="str">
        <f t="shared" si="14"/>
        <v/>
      </c>
    </row>
    <row r="47" spans="1:44" ht="18" customHeight="1" x14ac:dyDescent="0.3">
      <c r="A47" s="116"/>
      <c r="B47" s="116"/>
      <c r="C47" s="116"/>
      <c r="D47" s="116"/>
      <c r="E47" s="116"/>
      <c r="F47" s="117"/>
      <c r="G47" s="117"/>
      <c r="H47" s="117"/>
      <c r="I47" s="117"/>
      <c r="J47" s="117"/>
      <c r="K47" s="117"/>
      <c r="L47" s="117"/>
      <c r="M47" s="125"/>
      <c r="N47" s="125"/>
      <c r="O47" s="40"/>
      <c r="P47" s="40"/>
      <c r="Q47" s="40"/>
      <c r="R47" s="39" t="str">
        <f t="shared" si="16"/>
        <v/>
      </c>
      <c r="S47" s="38" t="str">
        <f t="shared" si="17"/>
        <v/>
      </c>
      <c r="T47" s="38" t="str">
        <f t="shared" si="18"/>
        <v/>
      </c>
      <c r="U47" s="142">
        <v>271.43</v>
      </c>
      <c r="V47" s="142">
        <v>586.5</v>
      </c>
      <c r="W47" s="142">
        <v>646.17999999999995</v>
      </c>
      <c r="X47" s="38" t="str">
        <f t="shared" si="10"/>
        <v/>
      </c>
      <c r="Y47" s="212" t="str">
        <f>IF(F47="","",IF(S47&gt;0,MIN(Att1SmallCarriers[[#This Row],[2024 Maximum Government Contribution
Self+1]],ROUND(S47*0.75,2)),"New Option"))</f>
        <v/>
      </c>
      <c r="Z47" s="212" t="str">
        <f>IF(F47="","",IF(T47&gt;0,MIN(Att1SmallCarriers[[#This Row],[2024 Maximum Government Contribution
Family]],ROUND(T47*0.75,2)),"New Option"))</f>
        <v/>
      </c>
      <c r="AA47" s="38" t="str">
        <f t="shared" si="3"/>
        <v/>
      </c>
      <c r="AB47" s="38" t="str">
        <f t="shared" si="4"/>
        <v/>
      </c>
      <c r="AC47" s="38" t="str">
        <f t="shared" si="5"/>
        <v/>
      </c>
      <c r="AD47" s="38" t="str">
        <f t="shared" si="6"/>
        <v/>
      </c>
      <c r="AE47" s="38" t="str">
        <f t="shared" si="7"/>
        <v/>
      </c>
      <c r="AF47" s="38" t="str">
        <f t="shared" si="8"/>
        <v/>
      </c>
      <c r="AG47" s="84">
        <f>ROUND(Att1SmallCarriers[[#This Row],[2024 Maximum Government Contribution
Self]]*(1+$B$14),2)</f>
        <v>271.43</v>
      </c>
      <c r="AH47" s="84">
        <f>ROUND(Att1SmallCarriers[[#This Row],[2024 Maximum Government Contribution
Self+1]]*(1+$B$14),2)</f>
        <v>586.5</v>
      </c>
      <c r="AI47" s="84">
        <f>ROUND(Att1SmallCarriers[[#This Row],[2024 Maximum Government Contribution
Family]]*(1+$B$14),2)</f>
        <v>646.17999999999995</v>
      </c>
      <c r="AJ47" s="212" t="str">
        <f>IF(F47="","",MIN(Att1SmallCarriers[[#This Row],[ESTIMATED 2025 Maximum Government Contribution
Self]],ROUND(AD47*0.75,2)))</f>
        <v/>
      </c>
      <c r="AK47" s="212" t="str">
        <f>IF(F47="","",MIN(Att1SmallCarriers[[#This Row],[ESTIMATED 2025 Maximum Government Contribution
Self+1]],ROUND(AE47*0.75,2)))</f>
        <v/>
      </c>
      <c r="AL47" s="212" t="str">
        <f>IF(F47="","",MIN(Att1SmallCarriers[[#This Row],[ESTIMATED 2025 Maximum Government Contribution
Family]],ROUND(AF47*0.75,2)))</f>
        <v/>
      </c>
      <c r="AM47" s="38" t="str">
        <f t="shared" si="9"/>
        <v/>
      </c>
      <c r="AN47" s="38" t="str">
        <f t="shared" si="11"/>
        <v/>
      </c>
      <c r="AO47" s="38" t="str">
        <f t="shared" si="15"/>
        <v/>
      </c>
      <c r="AP47" s="213" t="str">
        <f t="shared" si="12"/>
        <v/>
      </c>
      <c r="AQ47" s="213" t="str">
        <f t="shared" si="13"/>
        <v/>
      </c>
      <c r="AR47" s="213" t="str">
        <f t="shared" si="14"/>
        <v/>
      </c>
    </row>
    <row r="48" spans="1:44" ht="18" customHeight="1" x14ac:dyDescent="0.3">
      <c r="A48" s="116"/>
      <c r="B48" s="116"/>
      <c r="C48" s="116"/>
      <c r="D48" s="116"/>
      <c r="E48" s="116"/>
      <c r="F48" s="117"/>
      <c r="G48" s="117"/>
      <c r="H48" s="117"/>
      <c r="I48" s="117"/>
      <c r="J48" s="117"/>
      <c r="K48" s="117"/>
      <c r="L48" s="117"/>
      <c r="M48" s="125"/>
      <c r="N48" s="125"/>
      <c r="O48" s="40"/>
      <c r="P48" s="40"/>
      <c r="Q48" s="40"/>
      <c r="R48" s="39" t="str">
        <f t="shared" si="16"/>
        <v/>
      </c>
      <c r="S48" s="38" t="str">
        <f t="shared" si="17"/>
        <v/>
      </c>
      <c r="T48" s="38" t="str">
        <f t="shared" si="18"/>
        <v/>
      </c>
      <c r="U48" s="142">
        <v>271.43</v>
      </c>
      <c r="V48" s="142">
        <v>586.5</v>
      </c>
      <c r="W48" s="142">
        <v>646.17999999999995</v>
      </c>
      <c r="X48" s="38" t="str">
        <f t="shared" si="10"/>
        <v/>
      </c>
      <c r="Y48" s="212" t="str">
        <f>IF(F48="","",IF(S48&gt;0,MIN(Att1SmallCarriers[[#This Row],[2024 Maximum Government Contribution
Self+1]],ROUND(S48*0.75,2)),"New Option"))</f>
        <v/>
      </c>
      <c r="Z48" s="212" t="str">
        <f>IF(F48="","",IF(T48&gt;0,MIN(Att1SmallCarriers[[#This Row],[2024 Maximum Government Contribution
Family]],ROUND(T48*0.75,2)),"New Option"))</f>
        <v/>
      </c>
      <c r="AA48" s="38" t="str">
        <f t="shared" si="3"/>
        <v/>
      </c>
      <c r="AB48" s="38" t="str">
        <f t="shared" si="4"/>
        <v/>
      </c>
      <c r="AC48" s="38" t="str">
        <f t="shared" si="5"/>
        <v/>
      </c>
      <c r="AD48" s="38" t="str">
        <f t="shared" si="6"/>
        <v/>
      </c>
      <c r="AE48" s="38" t="str">
        <f t="shared" si="7"/>
        <v/>
      </c>
      <c r="AF48" s="38" t="str">
        <f t="shared" si="8"/>
        <v/>
      </c>
      <c r="AG48" s="84">
        <f>ROUND(Att1SmallCarriers[[#This Row],[2024 Maximum Government Contribution
Self]]*(1+$B$14),2)</f>
        <v>271.43</v>
      </c>
      <c r="AH48" s="84">
        <f>ROUND(Att1SmallCarriers[[#This Row],[2024 Maximum Government Contribution
Self+1]]*(1+$B$14),2)</f>
        <v>586.5</v>
      </c>
      <c r="AI48" s="84">
        <f>ROUND(Att1SmallCarriers[[#This Row],[2024 Maximum Government Contribution
Family]]*(1+$B$14),2)</f>
        <v>646.17999999999995</v>
      </c>
      <c r="AJ48" s="212" t="str">
        <f>IF(F48="","",MIN(Att1SmallCarriers[[#This Row],[ESTIMATED 2025 Maximum Government Contribution
Self]],ROUND(AD48*0.75,2)))</f>
        <v/>
      </c>
      <c r="AK48" s="212" t="str">
        <f>IF(F48="","",MIN(Att1SmallCarriers[[#This Row],[ESTIMATED 2025 Maximum Government Contribution
Self+1]],ROUND(AE48*0.75,2)))</f>
        <v/>
      </c>
      <c r="AL48" s="212" t="str">
        <f>IF(F48="","",MIN(Att1SmallCarriers[[#This Row],[ESTIMATED 2025 Maximum Government Contribution
Family]],ROUND(AF48*0.75,2)))</f>
        <v/>
      </c>
      <c r="AM48" s="38" t="str">
        <f t="shared" si="9"/>
        <v/>
      </c>
      <c r="AN48" s="38" t="str">
        <f t="shared" si="11"/>
        <v/>
      </c>
      <c r="AO48" s="38" t="str">
        <f t="shared" si="15"/>
        <v/>
      </c>
      <c r="AP48" s="213" t="str">
        <f t="shared" si="12"/>
        <v/>
      </c>
      <c r="AQ48" s="213" t="str">
        <f t="shared" si="13"/>
        <v/>
      </c>
      <c r="AR48" s="213" t="str">
        <f t="shared" si="14"/>
        <v/>
      </c>
    </row>
    <row r="49" spans="1:44" ht="18" customHeight="1" x14ac:dyDescent="0.3">
      <c r="A49" s="127"/>
      <c r="B49" s="127"/>
      <c r="C49" s="127"/>
      <c r="D49" s="127"/>
      <c r="E49" s="127"/>
      <c r="F49" s="128"/>
      <c r="G49" s="128"/>
      <c r="H49" s="128"/>
      <c r="I49" s="128"/>
      <c r="J49" s="128"/>
      <c r="K49" s="128"/>
      <c r="L49" s="128"/>
      <c r="M49" s="129"/>
      <c r="N49" s="129"/>
      <c r="O49" s="40"/>
      <c r="P49" s="40"/>
      <c r="Q49" s="40"/>
      <c r="R49" s="39" t="str">
        <f t="shared" si="16"/>
        <v/>
      </c>
      <c r="S49" s="38" t="str">
        <f t="shared" si="17"/>
        <v/>
      </c>
      <c r="T49" s="38" t="str">
        <f t="shared" si="18"/>
        <v/>
      </c>
      <c r="U49" s="142">
        <v>271.43</v>
      </c>
      <c r="V49" s="142">
        <v>586.5</v>
      </c>
      <c r="W49" s="142">
        <v>646.17999999999995</v>
      </c>
      <c r="X49" s="38" t="str">
        <f t="shared" si="10"/>
        <v/>
      </c>
      <c r="Y49" s="212" t="str">
        <f>IF(F49="","",IF(S49&gt;0,MIN(Att1SmallCarriers[[#This Row],[2024 Maximum Government Contribution
Self+1]],ROUND(S49*0.75,2)),"New Option"))</f>
        <v/>
      </c>
      <c r="Z49" s="212" t="str">
        <f>IF(F49="","",IF(T49&gt;0,MIN(Att1SmallCarriers[[#This Row],[2024 Maximum Government Contribution
Family]],ROUND(T49*0.75,2)),"New Option"))</f>
        <v/>
      </c>
      <c r="AA49" s="38" t="str">
        <f t="shared" si="3"/>
        <v/>
      </c>
      <c r="AB49" s="38" t="str">
        <f t="shared" si="4"/>
        <v/>
      </c>
      <c r="AC49" s="38" t="str">
        <f t="shared" si="5"/>
        <v/>
      </c>
      <c r="AD49" s="38" t="str">
        <f t="shared" si="6"/>
        <v/>
      </c>
      <c r="AE49" s="38" t="str">
        <f t="shared" si="7"/>
        <v/>
      </c>
      <c r="AF49" s="38" t="str">
        <f t="shared" si="8"/>
        <v/>
      </c>
      <c r="AG49" s="84">
        <f>ROUND(Att1SmallCarriers[[#This Row],[2024 Maximum Government Contribution
Self]]*(1+$B$14),2)</f>
        <v>271.43</v>
      </c>
      <c r="AH49" s="84">
        <f>ROUND(Att1SmallCarriers[[#This Row],[2024 Maximum Government Contribution
Self+1]]*(1+$B$14),2)</f>
        <v>586.5</v>
      </c>
      <c r="AI49" s="84">
        <f>ROUND(Att1SmallCarriers[[#This Row],[2024 Maximum Government Contribution
Family]]*(1+$B$14),2)</f>
        <v>646.17999999999995</v>
      </c>
      <c r="AJ49" s="212" t="str">
        <f>IF(F49="","",MIN(Att1SmallCarriers[[#This Row],[ESTIMATED 2025 Maximum Government Contribution
Self]],ROUND(AD49*0.75,2)))</f>
        <v/>
      </c>
      <c r="AK49" s="212" t="str">
        <f>IF(F49="","",MIN(Att1SmallCarriers[[#This Row],[ESTIMATED 2025 Maximum Government Contribution
Self+1]],ROUND(AE49*0.75,2)))</f>
        <v/>
      </c>
      <c r="AL49" s="212" t="str">
        <f>IF(F49="","",MIN(Att1SmallCarriers[[#This Row],[ESTIMATED 2025 Maximum Government Contribution
Family]],ROUND(AF49*0.75,2)))</f>
        <v/>
      </c>
      <c r="AM49" s="38" t="str">
        <f t="shared" si="9"/>
        <v/>
      </c>
      <c r="AN49" s="38" t="str">
        <f t="shared" si="11"/>
        <v/>
      </c>
      <c r="AO49" s="38" t="str">
        <f t="shared" si="15"/>
        <v/>
      </c>
      <c r="AP49" s="213" t="str">
        <f t="shared" si="12"/>
        <v/>
      </c>
      <c r="AQ49" s="213" t="str">
        <f t="shared" si="13"/>
        <v/>
      </c>
      <c r="AR49" s="213" t="str">
        <f t="shared" si="14"/>
        <v/>
      </c>
    </row>
    <row r="50" spans="1:44" ht="18" customHeight="1" x14ac:dyDescent="0.3">
      <c r="E50" s="130"/>
      <c r="F50" s="218"/>
      <c r="L50" s="131"/>
      <c r="N50" s="132"/>
      <c r="O50" s="40"/>
      <c r="P50" s="40"/>
      <c r="Q50" s="40"/>
      <c r="R50" s="39" t="str">
        <f t="shared" si="16"/>
        <v/>
      </c>
      <c r="S50" s="38" t="str">
        <f t="shared" si="17"/>
        <v/>
      </c>
      <c r="T50" s="38" t="str">
        <f t="shared" si="18"/>
        <v/>
      </c>
      <c r="U50" s="142">
        <v>271.43</v>
      </c>
      <c r="V50" s="142">
        <v>586.5</v>
      </c>
      <c r="W50" s="142">
        <v>646.17999999999995</v>
      </c>
      <c r="X50" s="38" t="str">
        <f t="shared" si="10"/>
        <v/>
      </c>
      <c r="Y50" s="212" t="str">
        <f>IF(F50="","",IF(S50&gt;0,MIN(Att1SmallCarriers[[#This Row],[2024 Maximum Government Contribution
Self+1]],ROUND(S50*0.75,2)),"New Option"))</f>
        <v/>
      </c>
      <c r="Z50" s="212" t="str">
        <f>IF(F50="","",IF(T50&gt;0,MIN(Att1SmallCarriers[[#This Row],[2024 Maximum Government Contribution
Family]],ROUND(T50*0.75,2)),"New Option"))</f>
        <v/>
      </c>
      <c r="AA50" s="38" t="str">
        <f t="shared" si="3"/>
        <v/>
      </c>
      <c r="AB50" s="38" t="str">
        <f t="shared" si="4"/>
        <v/>
      </c>
      <c r="AC50" s="38" t="str">
        <f t="shared" si="5"/>
        <v/>
      </c>
      <c r="AD50" s="38" t="str">
        <f t="shared" si="6"/>
        <v/>
      </c>
      <c r="AE50" s="38" t="str">
        <f t="shared" si="7"/>
        <v/>
      </c>
      <c r="AF50" s="38" t="str">
        <f t="shared" si="8"/>
        <v/>
      </c>
      <c r="AG50" s="84">
        <f>ROUND(Att1SmallCarriers[[#This Row],[2024 Maximum Government Contribution
Self]]*(1+$B$14),2)</f>
        <v>271.43</v>
      </c>
      <c r="AH50" s="84">
        <f>ROUND(Att1SmallCarriers[[#This Row],[2024 Maximum Government Contribution
Self+1]]*(1+$B$14),2)</f>
        <v>586.5</v>
      </c>
      <c r="AI50" s="84">
        <f>ROUND(Att1SmallCarriers[[#This Row],[2024 Maximum Government Contribution
Family]]*(1+$B$14),2)</f>
        <v>646.17999999999995</v>
      </c>
      <c r="AJ50" s="212" t="str">
        <f>IF(F50="","",MIN(Att1SmallCarriers[[#This Row],[ESTIMATED 2025 Maximum Government Contribution
Self]],ROUND(AD50*0.75,2)))</f>
        <v/>
      </c>
      <c r="AK50" s="212" t="str">
        <f>IF(F50="","",MIN(Att1SmallCarriers[[#This Row],[ESTIMATED 2025 Maximum Government Contribution
Self+1]],ROUND(AE50*0.75,2)))</f>
        <v/>
      </c>
      <c r="AL50" s="212" t="str">
        <f>IF(F50="","",MIN(Att1SmallCarriers[[#This Row],[ESTIMATED 2025 Maximum Government Contribution
Family]],ROUND(AF50*0.75,2)))</f>
        <v/>
      </c>
      <c r="AM50" s="38" t="str">
        <f t="shared" si="9"/>
        <v/>
      </c>
      <c r="AN50" s="38" t="str">
        <f t="shared" si="11"/>
        <v/>
      </c>
      <c r="AO50" s="38" t="str">
        <f t="shared" si="15"/>
        <v/>
      </c>
      <c r="AP50" s="213" t="str">
        <f t="shared" si="12"/>
        <v/>
      </c>
      <c r="AQ50" s="213" t="str">
        <f t="shared" si="13"/>
        <v/>
      </c>
      <c r="AR50" s="213" t="str">
        <f t="shared" si="14"/>
        <v/>
      </c>
    </row>
    <row r="51" spans="1:44" ht="18" customHeight="1" x14ac:dyDescent="0.3">
      <c r="E51" s="130"/>
      <c r="F51" s="218"/>
      <c r="L51" s="131"/>
      <c r="N51" s="132"/>
      <c r="O51" s="40"/>
      <c r="P51" s="40"/>
      <c r="Q51" s="40"/>
      <c r="R51" s="39" t="str">
        <f t="shared" si="16"/>
        <v/>
      </c>
      <c r="S51" s="38" t="str">
        <f t="shared" si="17"/>
        <v/>
      </c>
      <c r="T51" s="38" t="str">
        <f t="shared" si="18"/>
        <v/>
      </c>
      <c r="U51" s="142">
        <v>271.43</v>
      </c>
      <c r="V51" s="142">
        <v>586.5</v>
      </c>
      <c r="W51" s="142">
        <v>646.17999999999995</v>
      </c>
      <c r="X51" s="38" t="str">
        <f t="shared" si="10"/>
        <v/>
      </c>
      <c r="Y51" s="212" t="str">
        <f>IF(F51="","",IF(S51&gt;0,MIN(Att1SmallCarriers[[#This Row],[2024 Maximum Government Contribution
Self+1]],ROUND(S51*0.75,2)),"New Option"))</f>
        <v/>
      </c>
      <c r="Z51" s="212" t="str">
        <f>IF(F51="","",IF(T51&gt;0,MIN(Att1SmallCarriers[[#This Row],[2024 Maximum Government Contribution
Family]],ROUND(T51*0.75,2)),"New Option"))</f>
        <v/>
      </c>
      <c r="AA51" s="38" t="str">
        <f t="shared" ref="AA51:AA82" si="19">IF(F51="","",IF(R51&gt;0, R51-X51,"New Option"))</f>
        <v/>
      </c>
      <c r="AB51" s="38" t="str">
        <f t="shared" ref="AB51:AB82" si="20">IF(F51="","",IF(S51&gt;0, S51-Y51,"New Option"))</f>
        <v/>
      </c>
      <c r="AC51" s="38" t="str">
        <f t="shared" ref="AC51:AC82" si="21">IF(F51="","",IF(T51&gt;0, T51-Z51,"New Option"))</f>
        <v/>
      </c>
      <c r="AD51" s="38" t="str">
        <f t="shared" ref="AD51:AD82" si="22">IF(F51="","",ROUND(L51*1.04,2))</f>
        <v/>
      </c>
      <c r="AE51" s="38" t="str">
        <f t="shared" ref="AE51:AE82" si="23">IF(F51="","",ROUND(M51*1.04,2))</f>
        <v/>
      </c>
      <c r="AF51" s="38" t="str">
        <f t="shared" ref="AF51:AF82" si="24">IF(F51="","",ROUND(N51*1.04,2))</f>
        <v/>
      </c>
      <c r="AG51" s="84">
        <f>ROUND(Att1SmallCarriers[[#This Row],[2024 Maximum Government Contribution
Self]]*(1+$B$14),2)</f>
        <v>271.43</v>
      </c>
      <c r="AH51" s="84">
        <f>ROUND(Att1SmallCarriers[[#This Row],[2024 Maximum Government Contribution
Self+1]]*(1+$B$14),2)</f>
        <v>586.5</v>
      </c>
      <c r="AI51" s="84">
        <f>ROUND(Att1SmallCarriers[[#This Row],[2024 Maximum Government Contribution
Family]]*(1+$B$14),2)</f>
        <v>646.17999999999995</v>
      </c>
      <c r="AJ51" s="212" t="str">
        <f>IF(F51="","",MIN(Att1SmallCarriers[[#This Row],[ESTIMATED 2025 Maximum Government Contribution
Self]],ROUND(AD51*0.75,2)))</f>
        <v/>
      </c>
      <c r="AK51" s="212" t="str">
        <f>IF(F51="","",MIN(Att1SmallCarriers[[#This Row],[ESTIMATED 2025 Maximum Government Contribution
Self+1]],ROUND(AE51*0.75,2)))</f>
        <v/>
      </c>
      <c r="AL51" s="212" t="str">
        <f>IF(F51="","",MIN(Att1SmallCarriers[[#This Row],[ESTIMATED 2025 Maximum Government Contribution
Family]],ROUND(AF51*0.75,2)))</f>
        <v/>
      </c>
      <c r="AM51" s="38" t="str">
        <f t="shared" ref="AM51:AM82" si="25">IF(F51="","",AD51-AJ51)</f>
        <v/>
      </c>
      <c r="AN51" s="38" t="str">
        <f t="shared" ref="AN51:AN82" si="26">IF(F51="","",AE51-AK51)</f>
        <v/>
      </c>
      <c r="AO51" s="38" t="str">
        <f t="shared" ref="AO51:AO82" si="27">IF(F51="","",AF51-AL51)</f>
        <v/>
      </c>
      <c r="AP51" s="213" t="str">
        <f t="shared" si="12"/>
        <v/>
      </c>
      <c r="AQ51" s="213" t="str">
        <f t="shared" si="13"/>
        <v/>
      </c>
      <c r="AR51" s="213" t="str">
        <f t="shared" si="14"/>
        <v/>
      </c>
    </row>
    <row r="52" spans="1:44" ht="18" customHeight="1" x14ac:dyDescent="0.3">
      <c r="E52" s="130"/>
      <c r="F52" s="218"/>
      <c r="L52" s="131"/>
      <c r="N52" s="132"/>
      <c r="O52" s="40"/>
      <c r="P52" s="40"/>
      <c r="Q52" s="40"/>
      <c r="R52" s="39" t="str">
        <f t="shared" si="16"/>
        <v/>
      </c>
      <c r="S52" s="38" t="str">
        <f t="shared" si="17"/>
        <v/>
      </c>
      <c r="T52" s="38" t="str">
        <f t="shared" si="18"/>
        <v/>
      </c>
      <c r="U52" s="142">
        <v>271.43</v>
      </c>
      <c r="V52" s="142">
        <v>586.5</v>
      </c>
      <c r="W52" s="142">
        <v>646.17999999999995</v>
      </c>
      <c r="X52" s="38" t="str">
        <f t="shared" si="10"/>
        <v/>
      </c>
      <c r="Y52" s="212" t="str">
        <f>IF(F52="","",IF(S52&gt;0,MIN(Att1SmallCarriers[[#This Row],[2024 Maximum Government Contribution
Self+1]],ROUND(S52*0.75,2)),"New Option"))</f>
        <v/>
      </c>
      <c r="Z52" s="212" t="str">
        <f>IF(F52="","",IF(T52&gt;0,MIN(Att1SmallCarriers[[#This Row],[2024 Maximum Government Contribution
Family]],ROUND(T52*0.75,2)),"New Option"))</f>
        <v/>
      </c>
      <c r="AA52" s="38" t="str">
        <f t="shared" si="19"/>
        <v/>
      </c>
      <c r="AB52" s="38" t="str">
        <f t="shared" si="20"/>
        <v/>
      </c>
      <c r="AC52" s="38" t="str">
        <f t="shared" si="21"/>
        <v/>
      </c>
      <c r="AD52" s="38" t="str">
        <f t="shared" si="22"/>
        <v/>
      </c>
      <c r="AE52" s="38" t="str">
        <f t="shared" si="23"/>
        <v/>
      </c>
      <c r="AF52" s="38" t="str">
        <f t="shared" si="24"/>
        <v/>
      </c>
      <c r="AG52" s="84">
        <f>ROUND(Att1SmallCarriers[[#This Row],[2024 Maximum Government Contribution
Self]]*(1+$B$14),2)</f>
        <v>271.43</v>
      </c>
      <c r="AH52" s="84">
        <f>ROUND(Att1SmallCarriers[[#This Row],[2024 Maximum Government Contribution
Self+1]]*(1+$B$14),2)</f>
        <v>586.5</v>
      </c>
      <c r="AI52" s="84">
        <f>ROUND(Att1SmallCarriers[[#This Row],[2024 Maximum Government Contribution
Family]]*(1+$B$14),2)</f>
        <v>646.17999999999995</v>
      </c>
      <c r="AJ52" s="212" t="str">
        <f>IF(F52="","",MIN(Att1SmallCarriers[[#This Row],[ESTIMATED 2025 Maximum Government Contribution
Self]],ROUND(AD52*0.75,2)))</f>
        <v/>
      </c>
      <c r="AK52" s="212" t="str">
        <f>IF(F52="","",MIN(Att1SmallCarriers[[#This Row],[ESTIMATED 2025 Maximum Government Contribution
Self+1]],ROUND(AE52*0.75,2)))</f>
        <v/>
      </c>
      <c r="AL52" s="212" t="str">
        <f>IF(F52="","",MIN(Att1SmallCarriers[[#This Row],[ESTIMATED 2025 Maximum Government Contribution
Family]],ROUND(AF52*0.75,2)))</f>
        <v/>
      </c>
      <c r="AM52" s="38" t="str">
        <f t="shared" si="25"/>
        <v/>
      </c>
      <c r="AN52" s="38" t="str">
        <f t="shared" si="26"/>
        <v/>
      </c>
      <c r="AO52" s="38" t="str">
        <f t="shared" si="27"/>
        <v/>
      </c>
      <c r="AP52" s="213" t="str">
        <f t="shared" si="12"/>
        <v/>
      </c>
      <c r="AQ52" s="213" t="str">
        <f t="shared" si="13"/>
        <v/>
      </c>
      <c r="AR52" s="213" t="str">
        <f t="shared" si="14"/>
        <v/>
      </c>
    </row>
    <row r="53" spans="1:44" ht="18" customHeight="1" x14ac:dyDescent="0.3">
      <c r="E53" s="130"/>
      <c r="F53" s="218"/>
      <c r="L53" s="131"/>
      <c r="N53" s="132"/>
      <c r="O53" s="40"/>
      <c r="P53" s="40"/>
      <c r="Q53" s="40"/>
      <c r="R53" s="39" t="str">
        <f t="shared" si="16"/>
        <v/>
      </c>
      <c r="S53" s="38" t="str">
        <f t="shared" si="17"/>
        <v/>
      </c>
      <c r="T53" s="38" t="str">
        <f t="shared" si="18"/>
        <v/>
      </c>
      <c r="U53" s="142">
        <v>271.43</v>
      </c>
      <c r="V53" s="142">
        <v>586.5</v>
      </c>
      <c r="W53" s="142">
        <v>646.17999999999995</v>
      </c>
      <c r="X53" s="38" t="str">
        <f t="shared" si="10"/>
        <v/>
      </c>
      <c r="Y53" s="212" t="str">
        <f>IF(F53="","",IF(S53&gt;0,MIN(Att1SmallCarriers[[#This Row],[2024 Maximum Government Contribution
Self+1]],ROUND(S53*0.75,2)),"New Option"))</f>
        <v/>
      </c>
      <c r="Z53" s="212" t="str">
        <f>IF(F53="","",IF(T53&gt;0,MIN(Att1SmallCarriers[[#This Row],[2024 Maximum Government Contribution
Family]],ROUND(T53*0.75,2)),"New Option"))</f>
        <v/>
      </c>
      <c r="AA53" s="38" t="str">
        <f t="shared" si="19"/>
        <v/>
      </c>
      <c r="AB53" s="38" t="str">
        <f t="shared" si="20"/>
        <v/>
      </c>
      <c r="AC53" s="38" t="str">
        <f t="shared" si="21"/>
        <v/>
      </c>
      <c r="AD53" s="38" t="str">
        <f t="shared" si="22"/>
        <v/>
      </c>
      <c r="AE53" s="38" t="str">
        <f t="shared" si="23"/>
        <v/>
      </c>
      <c r="AF53" s="38" t="str">
        <f t="shared" si="24"/>
        <v/>
      </c>
      <c r="AG53" s="84">
        <f>ROUND(Att1SmallCarriers[[#This Row],[2024 Maximum Government Contribution
Self]]*(1+$B$14),2)</f>
        <v>271.43</v>
      </c>
      <c r="AH53" s="84">
        <f>ROUND(Att1SmallCarriers[[#This Row],[2024 Maximum Government Contribution
Self+1]]*(1+$B$14),2)</f>
        <v>586.5</v>
      </c>
      <c r="AI53" s="84">
        <f>ROUND(Att1SmallCarriers[[#This Row],[2024 Maximum Government Contribution
Family]]*(1+$B$14),2)</f>
        <v>646.17999999999995</v>
      </c>
      <c r="AJ53" s="212" t="str">
        <f>IF(F53="","",MIN(Att1SmallCarriers[[#This Row],[ESTIMATED 2025 Maximum Government Contribution
Self]],ROUND(AD53*0.75,2)))</f>
        <v/>
      </c>
      <c r="AK53" s="212" t="str">
        <f>IF(F53="","",MIN(Att1SmallCarriers[[#This Row],[ESTIMATED 2025 Maximum Government Contribution
Self+1]],ROUND(AE53*0.75,2)))</f>
        <v/>
      </c>
      <c r="AL53" s="212" t="str">
        <f>IF(F53="","",MIN(Att1SmallCarriers[[#This Row],[ESTIMATED 2025 Maximum Government Contribution
Family]],ROUND(AF53*0.75,2)))</f>
        <v/>
      </c>
      <c r="AM53" s="38" t="str">
        <f t="shared" si="25"/>
        <v/>
      </c>
      <c r="AN53" s="38" t="str">
        <f t="shared" si="26"/>
        <v/>
      </c>
      <c r="AO53" s="38" t="str">
        <f t="shared" si="27"/>
        <v/>
      </c>
      <c r="AP53" s="213" t="str">
        <f t="shared" si="12"/>
        <v/>
      </c>
      <c r="AQ53" s="213" t="str">
        <f t="shared" si="13"/>
        <v/>
      </c>
      <c r="AR53" s="213" t="str">
        <f t="shared" si="14"/>
        <v/>
      </c>
    </row>
    <row r="54" spans="1:44" ht="18" customHeight="1" x14ac:dyDescent="0.3">
      <c r="E54" s="130"/>
      <c r="F54" s="218"/>
      <c r="L54" s="131"/>
      <c r="N54" s="132"/>
      <c r="O54" s="40"/>
      <c r="P54" s="40"/>
      <c r="Q54" s="40"/>
      <c r="R54" s="39" t="str">
        <f t="shared" si="16"/>
        <v/>
      </c>
      <c r="S54" s="38" t="str">
        <f t="shared" si="17"/>
        <v/>
      </c>
      <c r="T54" s="38" t="str">
        <f t="shared" si="18"/>
        <v/>
      </c>
      <c r="U54" s="142">
        <v>271.43</v>
      </c>
      <c r="V54" s="142">
        <v>586.5</v>
      </c>
      <c r="W54" s="142">
        <v>646.17999999999995</v>
      </c>
      <c r="X54" s="38" t="str">
        <f t="shared" si="10"/>
        <v/>
      </c>
      <c r="Y54" s="212" t="str">
        <f>IF(F54="","",IF(S54&gt;0,MIN(Att1SmallCarriers[[#This Row],[2024 Maximum Government Contribution
Self+1]],ROUND(S54*0.75,2)),"New Option"))</f>
        <v/>
      </c>
      <c r="Z54" s="212" t="str">
        <f>IF(F54="","",IF(T54&gt;0,MIN(Att1SmallCarriers[[#This Row],[2024 Maximum Government Contribution
Family]],ROUND(T54*0.75,2)),"New Option"))</f>
        <v/>
      </c>
      <c r="AA54" s="38" t="str">
        <f t="shared" si="19"/>
        <v/>
      </c>
      <c r="AB54" s="38" t="str">
        <f t="shared" si="20"/>
        <v/>
      </c>
      <c r="AC54" s="38" t="str">
        <f t="shared" si="21"/>
        <v/>
      </c>
      <c r="AD54" s="38" t="str">
        <f t="shared" si="22"/>
        <v/>
      </c>
      <c r="AE54" s="38" t="str">
        <f t="shared" si="23"/>
        <v/>
      </c>
      <c r="AF54" s="38" t="str">
        <f t="shared" si="24"/>
        <v/>
      </c>
      <c r="AG54" s="84">
        <f>ROUND(Att1SmallCarriers[[#This Row],[2024 Maximum Government Contribution
Self]]*(1+$B$14),2)</f>
        <v>271.43</v>
      </c>
      <c r="AH54" s="84">
        <f>ROUND(Att1SmallCarriers[[#This Row],[2024 Maximum Government Contribution
Self+1]]*(1+$B$14),2)</f>
        <v>586.5</v>
      </c>
      <c r="AI54" s="84">
        <f>ROUND(Att1SmallCarriers[[#This Row],[2024 Maximum Government Contribution
Family]]*(1+$B$14),2)</f>
        <v>646.17999999999995</v>
      </c>
      <c r="AJ54" s="212" t="str">
        <f>IF(F54="","",MIN(Att1SmallCarriers[[#This Row],[ESTIMATED 2025 Maximum Government Contribution
Self]],ROUND(AD54*0.75,2)))</f>
        <v/>
      </c>
      <c r="AK54" s="212" t="str">
        <f>IF(F54="","",MIN(Att1SmallCarriers[[#This Row],[ESTIMATED 2025 Maximum Government Contribution
Self+1]],ROUND(AE54*0.75,2)))</f>
        <v/>
      </c>
      <c r="AL54" s="212" t="str">
        <f>IF(F54="","",MIN(Att1SmallCarriers[[#This Row],[ESTIMATED 2025 Maximum Government Contribution
Family]],ROUND(AF54*0.75,2)))</f>
        <v/>
      </c>
      <c r="AM54" s="38" t="str">
        <f t="shared" si="25"/>
        <v/>
      </c>
      <c r="AN54" s="38" t="str">
        <f t="shared" si="26"/>
        <v/>
      </c>
      <c r="AO54" s="38" t="str">
        <f t="shared" si="27"/>
        <v/>
      </c>
      <c r="AP54" s="213" t="str">
        <f t="shared" si="12"/>
        <v/>
      </c>
      <c r="AQ54" s="213" t="str">
        <f t="shared" si="13"/>
        <v/>
      </c>
      <c r="AR54" s="213" t="str">
        <f t="shared" si="14"/>
        <v/>
      </c>
    </row>
    <row r="55" spans="1:44" ht="18" customHeight="1" x14ac:dyDescent="0.3">
      <c r="E55" s="130"/>
      <c r="F55" s="218"/>
      <c r="L55" s="131"/>
      <c r="N55" s="132"/>
      <c r="O55" s="40"/>
      <c r="P55" s="40"/>
      <c r="Q55" s="40"/>
      <c r="R55" s="39" t="str">
        <f t="shared" si="16"/>
        <v/>
      </c>
      <c r="S55" s="38" t="str">
        <f t="shared" si="17"/>
        <v/>
      </c>
      <c r="T55" s="38" t="str">
        <f t="shared" si="18"/>
        <v/>
      </c>
      <c r="U55" s="142">
        <v>271.43</v>
      </c>
      <c r="V55" s="142">
        <v>586.5</v>
      </c>
      <c r="W55" s="142">
        <v>646.17999999999995</v>
      </c>
      <c r="X55" s="38" t="str">
        <f t="shared" si="10"/>
        <v/>
      </c>
      <c r="Y55" s="212" t="str">
        <f>IF(F55="","",IF(S55&gt;0,MIN(Att1SmallCarriers[[#This Row],[2024 Maximum Government Contribution
Self+1]],ROUND(S55*0.75,2)),"New Option"))</f>
        <v/>
      </c>
      <c r="Z55" s="212" t="str">
        <f>IF(F55="","",IF(T55&gt;0,MIN(Att1SmallCarriers[[#This Row],[2024 Maximum Government Contribution
Family]],ROUND(T55*0.75,2)),"New Option"))</f>
        <v/>
      </c>
      <c r="AA55" s="38" t="str">
        <f t="shared" si="19"/>
        <v/>
      </c>
      <c r="AB55" s="38" t="str">
        <f t="shared" si="20"/>
        <v/>
      </c>
      <c r="AC55" s="38" t="str">
        <f t="shared" si="21"/>
        <v/>
      </c>
      <c r="AD55" s="38" t="str">
        <f t="shared" si="22"/>
        <v/>
      </c>
      <c r="AE55" s="38" t="str">
        <f t="shared" si="23"/>
        <v/>
      </c>
      <c r="AF55" s="38" t="str">
        <f t="shared" si="24"/>
        <v/>
      </c>
      <c r="AG55" s="84">
        <f>ROUND(Att1SmallCarriers[[#This Row],[2024 Maximum Government Contribution
Self]]*(1+$B$14),2)</f>
        <v>271.43</v>
      </c>
      <c r="AH55" s="84">
        <f>ROUND(Att1SmallCarriers[[#This Row],[2024 Maximum Government Contribution
Self+1]]*(1+$B$14),2)</f>
        <v>586.5</v>
      </c>
      <c r="AI55" s="84">
        <f>ROUND(Att1SmallCarriers[[#This Row],[2024 Maximum Government Contribution
Family]]*(1+$B$14),2)</f>
        <v>646.17999999999995</v>
      </c>
      <c r="AJ55" s="212" t="str">
        <f>IF(F55="","",MIN(Att1SmallCarriers[[#This Row],[ESTIMATED 2025 Maximum Government Contribution
Self]],ROUND(AD55*0.75,2)))</f>
        <v/>
      </c>
      <c r="AK55" s="212" t="str">
        <f>IF(F55="","",MIN(Att1SmallCarriers[[#This Row],[ESTIMATED 2025 Maximum Government Contribution
Self+1]],ROUND(AE55*0.75,2)))</f>
        <v/>
      </c>
      <c r="AL55" s="212" t="str">
        <f>IF(F55="","",MIN(Att1SmallCarriers[[#This Row],[ESTIMATED 2025 Maximum Government Contribution
Family]],ROUND(AF55*0.75,2)))</f>
        <v/>
      </c>
      <c r="AM55" s="38" t="str">
        <f t="shared" si="25"/>
        <v/>
      </c>
      <c r="AN55" s="38" t="str">
        <f t="shared" si="26"/>
        <v/>
      </c>
      <c r="AO55" s="38" t="str">
        <f t="shared" si="27"/>
        <v/>
      </c>
      <c r="AP55" s="213" t="str">
        <f t="shared" si="12"/>
        <v/>
      </c>
      <c r="AQ55" s="213" t="str">
        <f t="shared" si="13"/>
        <v/>
      </c>
      <c r="AR55" s="213" t="str">
        <f t="shared" si="14"/>
        <v/>
      </c>
    </row>
    <row r="56" spans="1:44" ht="18" customHeight="1" x14ac:dyDescent="0.3">
      <c r="E56" s="130"/>
      <c r="F56" s="218"/>
      <c r="L56" s="131"/>
      <c r="N56" s="132"/>
      <c r="O56" s="40"/>
      <c r="P56" s="40"/>
      <c r="Q56" s="40"/>
      <c r="R56" s="39" t="str">
        <f t="shared" si="16"/>
        <v/>
      </c>
      <c r="S56" s="38" t="str">
        <f t="shared" si="17"/>
        <v/>
      </c>
      <c r="T56" s="38" t="str">
        <f t="shared" si="18"/>
        <v/>
      </c>
      <c r="U56" s="142">
        <v>271.43</v>
      </c>
      <c r="V56" s="142">
        <v>586.5</v>
      </c>
      <c r="W56" s="142">
        <v>646.17999999999995</v>
      </c>
      <c r="X56" s="38" t="str">
        <f t="shared" si="10"/>
        <v/>
      </c>
      <c r="Y56" s="212" t="str">
        <f>IF(F56="","",IF(S56&gt;0,MIN(Att1SmallCarriers[[#This Row],[2024 Maximum Government Contribution
Self+1]],ROUND(S56*0.75,2)),"New Option"))</f>
        <v/>
      </c>
      <c r="Z56" s="212" t="str">
        <f>IF(F56="","",IF(T56&gt;0,MIN(Att1SmallCarriers[[#This Row],[2024 Maximum Government Contribution
Family]],ROUND(T56*0.75,2)),"New Option"))</f>
        <v/>
      </c>
      <c r="AA56" s="38" t="str">
        <f t="shared" si="19"/>
        <v/>
      </c>
      <c r="AB56" s="38" t="str">
        <f t="shared" si="20"/>
        <v/>
      </c>
      <c r="AC56" s="38" t="str">
        <f t="shared" si="21"/>
        <v/>
      </c>
      <c r="AD56" s="38" t="str">
        <f t="shared" si="22"/>
        <v/>
      </c>
      <c r="AE56" s="38" t="str">
        <f t="shared" si="23"/>
        <v/>
      </c>
      <c r="AF56" s="38" t="str">
        <f t="shared" si="24"/>
        <v/>
      </c>
      <c r="AG56" s="84">
        <f>ROUND(Att1SmallCarriers[[#This Row],[2024 Maximum Government Contribution
Self]]*(1+$B$14),2)</f>
        <v>271.43</v>
      </c>
      <c r="AH56" s="84">
        <f>ROUND(Att1SmallCarriers[[#This Row],[2024 Maximum Government Contribution
Self+1]]*(1+$B$14),2)</f>
        <v>586.5</v>
      </c>
      <c r="AI56" s="84">
        <f>ROUND(Att1SmallCarriers[[#This Row],[2024 Maximum Government Contribution
Family]]*(1+$B$14),2)</f>
        <v>646.17999999999995</v>
      </c>
      <c r="AJ56" s="212" t="str">
        <f>IF(F56="","",MIN(Att1SmallCarriers[[#This Row],[ESTIMATED 2025 Maximum Government Contribution
Self]],ROUND(AD56*0.75,2)))</f>
        <v/>
      </c>
      <c r="AK56" s="212" t="str">
        <f>IF(F56="","",MIN(Att1SmallCarriers[[#This Row],[ESTIMATED 2025 Maximum Government Contribution
Self+1]],ROUND(AE56*0.75,2)))</f>
        <v/>
      </c>
      <c r="AL56" s="212" t="str">
        <f>IF(F56="","",MIN(Att1SmallCarriers[[#This Row],[ESTIMATED 2025 Maximum Government Contribution
Family]],ROUND(AF56*0.75,2)))</f>
        <v/>
      </c>
      <c r="AM56" s="38" t="str">
        <f t="shared" si="25"/>
        <v/>
      </c>
      <c r="AN56" s="38" t="str">
        <f t="shared" si="26"/>
        <v/>
      </c>
      <c r="AO56" s="38" t="str">
        <f t="shared" si="27"/>
        <v/>
      </c>
      <c r="AP56" s="213" t="str">
        <f t="shared" si="12"/>
        <v/>
      </c>
      <c r="AQ56" s="213" t="str">
        <f t="shared" si="13"/>
        <v/>
      </c>
      <c r="AR56" s="213" t="str">
        <f t="shared" si="14"/>
        <v/>
      </c>
    </row>
    <row r="57" spans="1:44" ht="18" customHeight="1" x14ac:dyDescent="0.3">
      <c r="E57" s="130"/>
      <c r="F57" s="218"/>
      <c r="L57" s="131"/>
      <c r="N57" s="132"/>
      <c r="O57" s="40"/>
      <c r="P57" s="40"/>
      <c r="Q57" s="40"/>
      <c r="R57" s="39" t="str">
        <f t="shared" si="16"/>
        <v/>
      </c>
      <c r="S57" s="38" t="str">
        <f t="shared" si="17"/>
        <v/>
      </c>
      <c r="T57" s="38" t="str">
        <f t="shared" si="18"/>
        <v/>
      </c>
      <c r="U57" s="142">
        <v>271.43</v>
      </c>
      <c r="V57" s="142">
        <v>586.5</v>
      </c>
      <c r="W57" s="142">
        <v>646.17999999999995</v>
      </c>
      <c r="X57" s="38" t="str">
        <f t="shared" si="10"/>
        <v/>
      </c>
      <c r="Y57" s="212" t="str">
        <f>IF(F57="","",IF(S57&gt;0,MIN(Att1SmallCarriers[[#This Row],[2024 Maximum Government Contribution
Self+1]],ROUND(S57*0.75,2)),"New Option"))</f>
        <v/>
      </c>
      <c r="Z57" s="212" t="str">
        <f>IF(F57="","",IF(T57&gt;0,MIN(Att1SmallCarriers[[#This Row],[2024 Maximum Government Contribution
Family]],ROUND(T57*0.75,2)),"New Option"))</f>
        <v/>
      </c>
      <c r="AA57" s="38" t="str">
        <f t="shared" si="19"/>
        <v/>
      </c>
      <c r="AB57" s="38" t="str">
        <f t="shared" si="20"/>
        <v/>
      </c>
      <c r="AC57" s="38" t="str">
        <f t="shared" si="21"/>
        <v/>
      </c>
      <c r="AD57" s="38" t="str">
        <f t="shared" si="22"/>
        <v/>
      </c>
      <c r="AE57" s="38" t="str">
        <f t="shared" si="23"/>
        <v/>
      </c>
      <c r="AF57" s="38" t="str">
        <f t="shared" si="24"/>
        <v/>
      </c>
      <c r="AG57" s="84">
        <f>ROUND(Att1SmallCarriers[[#This Row],[2024 Maximum Government Contribution
Self]]*(1+$B$14),2)</f>
        <v>271.43</v>
      </c>
      <c r="AH57" s="84">
        <f>ROUND(Att1SmallCarriers[[#This Row],[2024 Maximum Government Contribution
Self+1]]*(1+$B$14),2)</f>
        <v>586.5</v>
      </c>
      <c r="AI57" s="84">
        <f>ROUND(Att1SmallCarriers[[#This Row],[2024 Maximum Government Contribution
Family]]*(1+$B$14),2)</f>
        <v>646.17999999999995</v>
      </c>
      <c r="AJ57" s="212" t="str">
        <f>IF(F57="","",MIN(Att1SmallCarriers[[#This Row],[ESTIMATED 2025 Maximum Government Contribution
Self]],ROUND(AD57*0.75,2)))</f>
        <v/>
      </c>
      <c r="AK57" s="212" t="str">
        <f>IF(F57="","",MIN(Att1SmallCarriers[[#This Row],[ESTIMATED 2025 Maximum Government Contribution
Self+1]],ROUND(AE57*0.75,2)))</f>
        <v/>
      </c>
      <c r="AL57" s="212" t="str">
        <f>IF(F57="","",MIN(Att1SmallCarriers[[#This Row],[ESTIMATED 2025 Maximum Government Contribution
Family]],ROUND(AF57*0.75,2)))</f>
        <v/>
      </c>
      <c r="AM57" s="38" t="str">
        <f t="shared" si="25"/>
        <v/>
      </c>
      <c r="AN57" s="38" t="str">
        <f t="shared" si="26"/>
        <v/>
      </c>
      <c r="AO57" s="38" t="str">
        <f t="shared" si="27"/>
        <v/>
      </c>
      <c r="AP57" s="213" t="str">
        <f t="shared" si="12"/>
        <v/>
      </c>
      <c r="AQ57" s="213" t="str">
        <f t="shared" si="13"/>
        <v/>
      </c>
      <c r="AR57" s="213" t="str">
        <f t="shared" si="14"/>
        <v/>
      </c>
    </row>
    <row r="58" spans="1:44" ht="18" customHeight="1" x14ac:dyDescent="0.3">
      <c r="E58" s="130"/>
      <c r="F58" s="218"/>
      <c r="L58" s="131"/>
      <c r="N58" s="132"/>
      <c r="O58" s="40"/>
      <c r="P58" s="40"/>
      <c r="Q58" s="40"/>
      <c r="R58" s="39" t="str">
        <f t="shared" si="16"/>
        <v/>
      </c>
      <c r="S58" s="38" t="str">
        <f t="shared" si="17"/>
        <v/>
      </c>
      <c r="T58" s="38" t="str">
        <f t="shared" si="18"/>
        <v/>
      </c>
      <c r="U58" s="142">
        <v>271.43</v>
      </c>
      <c r="V58" s="142">
        <v>586.5</v>
      </c>
      <c r="W58" s="142">
        <v>646.17999999999995</v>
      </c>
      <c r="X58" s="38" t="str">
        <f t="shared" si="10"/>
        <v/>
      </c>
      <c r="Y58" s="212" t="str">
        <f>IF(F58="","",IF(S58&gt;0,MIN(Att1SmallCarriers[[#This Row],[2024 Maximum Government Contribution
Self+1]],ROUND(S58*0.75,2)),"New Option"))</f>
        <v/>
      </c>
      <c r="Z58" s="212" t="str">
        <f>IF(F58="","",IF(T58&gt;0,MIN(Att1SmallCarriers[[#This Row],[2024 Maximum Government Contribution
Family]],ROUND(T58*0.75,2)),"New Option"))</f>
        <v/>
      </c>
      <c r="AA58" s="38" t="str">
        <f t="shared" si="19"/>
        <v/>
      </c>
      <c r="AB58" s="38" t="str">
        <f t="shared" si="20"/>
        <v/>
      </c>
      <c r="AC58" s="38" t="str">
        <f t="shared" si="21"/>
        <v/>
      </c>
      <c r="AD58" s="38" t="str">
        <f t="shared" si="22"/>
        <v/>
      </c>
      <c r="AE58" s="38" t="str">
        <f t="shared" si="23"/>
        <v/>
      </c>
      <c r="AF58" s="38" t="str">
        <f t="shared" si="24"/>
        <v/>
      </c>
      <c r="AG58" s="84">
        <f>ROUND(Att1SmallCarriers[[#This Row],[2024 Maximum Government Contribution
Self]]*(1+$B$14),2)</f>
        <v>271.43</v>
      </c>
      <c r="AH58" s="84">
        <f>ROUND(Att1SmallCarriers[[#This Row],[2024 Maximum Government Contribution
Self+1]]*(1+$B$14),2)</f>
        <v>586.5</v>
      </c>
      <c r="AI58" s="84">
        <f>ROUND(Att1SmallCarriers[[#This Row],[2024 Maximum Government Contribution
Family]]*(1+$B$14),2)</f>
        <v>646.17999999999995</v>
      </c>
      <c r="AJ58" s="212" t="str">
        <f>IF(F58="","",MIN(Att1SmallCarriers[[#This Row],[ESTIMATED 2025 Maximum Government Contribution
Self]],ROUND(AD58*0.75,2)))</f>
        <v/>
      </c>
      <c r="AK58" s="212" t="str">
        <f>IF(F58="","",MIN(Att1SmallCarriers[[#This Row],[ESTIMATED 2025 Maximum Government Contribution
Self+1]],ROUND(AE58*0.75,2)))</f>
        <v/>
      </c>
      <c r="AL58" s="212" t="str">
        <f>IF(F58="","",MIN(Att1SmallCarriers[[#This Row],[ESTIMATED 2025 Maximum Government Contribution
Family]],ROUND(AF58*0.75,2)))</f>
        <v/>
      </c>
      <c r="AM58" s="38" t="str">
        <f t="shared" si="25"/>
        <v/>
      </c>
      <c r="AN58" s="38" t="str">
        <f t="shared" si="26"/>
        <v/>
      </c>
      <c r="AO58" s="38" t="str">
        <f t="shared" si="27"/>
        <v/>
      </c>
      <c r="AP58" s="213" t="str">
        <f t="shared" si="12"/>
        <v/>
      </c>
      <c r="AQ58" s="213" t="str">
        <f t="shared" si="13"/>
        <v/>
      </c>
      <c r="AR58" s="213" t="str">
        <f t="shared" si="14"/>
        <v/>
      </c>
    </row>
    <row r="59" spans="1:44" ht="15.6" x14ac:dyDescent="0.3">
      <c r="E59" s="130"/>
      <c r="F59" s="218"/>
      <c r="L59" s="131"/>
      <c r="N59" s="132"/>
      <c r="O59" s="40"/>
      <c r="P59" s="40"/>
      <c r="Q59" s="40"/>
      <c r="R59" s="39" t="str">
        <f t="shared" si="16"/>
        <v/>
      </c>
      <c r="S59" s="38" t="str">
        <f t="shared" si="17"/>
        <v/>
      </c>
      <c r="T59" s="38" t="str">
        <f t="shared" si="18"/>
        <v/>
      </c>
      <c r="U59" s="142">
        <v>271.43</v>
      </c>
      <c r="V59" s="142">
        <v>586.5</v>
      </c>
      <c r="W59" s="142">
        <v>646.17999999999995</v>
      </c>
      <c r="X59" s="38" t="str">
        <f t="shared" si="10"/>
        <v/>
      </c>
      <c r="Y59" s="212" t="str">
        <f>IF(F59="","",IF(S59&gt;0,MIN(Att1SmallCarriers[[#This Row],[2024 Maximum Government Contribution
Self+1]],ROUND(S59*0.75,2)),"New Option"))</f>
        <v/>
      </c>
      <c r="Z59" s="212" t="str">
        <f>IF(F59="","",IF(T59&gt;0,MIN(Att1SmallCarriers[[#This Row],[2024 Maximum Government Contribution
Family]],ROUND(T59*0.75,2)),"New Option"))</f>
        <v/>
      </c>
      <c r="AA59" s="38" t="str">
        <f t="shared" si="19"/>
        <v/>
      </c>
      <c r="AB59" s="38" t="str">
        <f t="shared" si="20"/>
        <v/>
      </c>
      <c r="AC59" s="38" t="str">
        <f t="shared" si="21"/>
        <v/>
      </c>
      <c r="AD59" s="38" t="str">
        <f t="shared" si="22"/>
        <v/>
      </c>
      <c r="AE59" s="38" t="str">
        <f t="shared" si="23"/>
        <v/>
      </c>
      <c r="AF59" s="38" t="str">
        <f t="shared" si="24"/>
        <v/>
      </c>
      <c r="AG59" s="84">
        <f>ROUND(Att1SmallCarriers[[#This Row],[2024 Maximum Government Contribution
Self]]*(1+$B$14),2)</f>
        <v>271.43</v>
      </c>
      <c r="AH59" s="84">
        <f>ROUND(Att1SmallCarriers[[#This Row],[2024 Maximum Government Contribution
Self+1]]*(1+$B$14),2)</f>
        <v>586.5</v>
      </c>
      <c r="AI59" s="84">
        <f>ROUND(Att1SmallCarriers[[#This Row],[2024 Maximum Government Contribution
Family]]*(1+$B$14),2)</f>
        <v>646.17999999999995</v>
      </c>
      <c r="AJ59" s="212" t="str">
        <f>IF(F59="","",MIN(Att1SmallCarriers[[#This Row],[ESTIMATED 2025 Maximum Government Contribution
Self]],ROUND(AD59*0.75,2)))</f>
        <v/>
      </c>
      <c r="AK59" s="212" t="str">
        <f>IF(F59="","",MIN(Att1SmallCarriers[[#This Row],[ESTIMATED 2025 Maximum Government Contribution
Self+1]],ROUND(AE59*0.75,2)))</f>
        <v/>
      </c>
      <c r="AL59" s="212" t="str">
        <f>IF(F59="","",MIN(Att1SmallCarriers[[#This Row],[ESTIMATED 2025 Maximum Government Contribution
Family]],ROUND(AF59*0.75,2)))</f>
        <v/>
      </c>
      <c r="AM59" s="38" t="str">
        <f t="shared" si="25"/>
        <v/>
      </c>
      <c r="AN59" s="38" t="str">
        <f t="shared" si="26"/>
        <v/>
      </c>
      <c r="AO59" s="38" t="str">
        <f t="shared" si="27"/>
        <v/>
      </c>
      <c r="AP59" s="213" t="str">
        <f t="shared" si="12"/>
        <v/>
      </c>
      <c r="AQ59" s="213" t="str">
        <f t="shared" si="13"/>
        <v/>
      </c>
      <c r="AR59" s="213" t="str">
        <f t="shared" si="14"/>
        <v/>
      </c>
    </row>
    <row r="60" spans="1:44" ht="15.6" x14ac:dyDescent="0.3">
      <c r="E60" s="130"/>
      <c r="F60" s="218"/>
      <c r="L60" s="131"/>
      <c r="N60" s="132"/>
      <c r="O60" s="40"/>
      <c r="P60" s="40"/>
      <c r="Q60" s="40"/>
      <c r="R60" s="39" t="str">
        <f t="shared" si="16"/>
        <v/>
      </c>
      <c r="S60" s="38" t="str">
        <f t="shared" si="17"/>
        <v/>
      </c>
      <c r="T60" s="38" t="str">
        <f t="shared" si="18"/>
        <v/>
      </c>
      <c r="U60" s="142">
        <v>271.43</v>
      </c>
      <c r="V60" s="142">
        <v>586.5</v>
      </c>
      <c r="W60" s="142">
        <v>646.17999999999995</v>
      </c>
      <c r="X60" s="38" t="str">
        <f t="shared" si="10"/>
        <v/>
      </c>
      <c r="Y60" s="212" t="str">
        <f>IF(F60="","",IF(S60&gt;0,MIN(Att1SmallCarriers[[#This Row],[2024 Maximum Government Contribution
Self+1]],ROUND(S60*0.75,2)),"New Option"))</f>
        <v/>
      </c>
      <c r="Z60" s="212" t="str">
        <f>IF(F60="","",IF(T60&gt;0,MIN(Att1SmallCarriers[[#This Row],[2024 Maximum Government Contribution
Family]],ROUND(T60*0.75,2)),"New Option"))</f>
        <v/>
      </c>
      <c r="AA60" s="38" t="str">
        <f t="shared" si="19"/>
        <v/>
      </c>
      <c r="AB60" s="38" t="str">
        <f t="shared" si="20"/>
        <v/>
      </c>
      <c r="AC60" s="38" t="str">
        <f t="shared" si="21"/>
        <v/>
      </c>
      <c r="AD60" s="38" t="str">
        <f t="shared" si="22"/>
        <v/>
      </c>
      <c r="AE60" s="38" t="str">
        <f t="shared" si="23"/>
        <v/>
      </c>
      <c r="AF60" s="38" t="str">
        <f t="shared" si="24"/>
        <v/>
      </c>
      <c r="AG60" s="84">
        <f>ROUND(Att1SmallCarriers[[#This Row],[2024 Maximum Government Contribution
Self]]*(1+$B$14),2)</f>
        <v>271.43</v>
      </c>
      <c r="AH60" s="84">
        <f>ROUND(Att1SmallCarriers[[#This Row],[2024 Maximum Government Contribution
Self+1]]*(1+$B$14),2)</f>
        <v>586.5</v>
      </c>
      <c r="AI60" s="84">
        <f>ROUND(Att1SmallCarriers[[#This Row],[2024 Maximum Government Contribution
Family]]*(1+$B$14),2)</f>
        <v>646.17999999999995</v>
      </c>
      <c r="AJ60" s="212" t="str">
        <f>IF(F60="","",MIN(Att1SmallCarriers[[#This Row],[ESTIMATED 2025 Maximum Government Contribution
Self]],ROUND(AD60*0.75,2)))</f>
        <v/>
      </c>
      <c r="AK60" s="212" t="str">
        <f>IF(F60="","",MIN(Att1SmallCarriers[[#This Row],[ESTIMATED 2025 Maximum Government Contribution
Self+1]],ROUND(AE60*0.75,2)))</f>
        <v/>
      </c>
      <c r="AL60" s="212" t="str">
        <f>IF(F60="","",MIN(Att1SmallCarriers[[#This Row],[ESTIMATED 2025 Maximum Government Contribution
Family]],ROUND(AF60*0.75,2)))</f>
        <v/>
      </c>
      <c r="AM60" s="38" t="str">
        <f t="shared" si="25"/>
        <v/>
      </c>
      <c r="AN60" s="38" t="str">
        <f t="shared" si="26"/>
        <v/>
      </c>
      <c r="AO60" s="38" t="str">
        <f t="shared" si="27"/>
        <v/>
      </c>
      <c r="AP60" s="213" t="str">
        <f t="shared" si="12"/>
        <v/>
      </c>
      <c r="AQ60" s="213" t="str">
        <f t="shared" si="13"/>
        <v/>
      </c>
      <c r="AR60" s="213" t="str">
        <f t="shared" si="14"/>
        <v/>
      </c>
    </row>
    <row r="61" spans="1:44" ht="15.6" x14ac:dyDescent="0.3">
      <c r="E61" s="130"/>
      <c r="F61" s="218"/>
      <c r="L61" s="131"/>
      <c r="N61" s="132"/>
      <c r="O61" s="40"/>
      <c r="P61" s="40"/>
      <c r="Q61" s="40"/>
      <c r="R61" s="39" t="str">
        <f t="shared" si="16"/>
        <v/>
      </c>
      <c r="S61" s="38" t="str">
        <f t="shared" si="17"/>
        <v/>
      </c>
      <c r="T61" s="38" t="str">
        <f t="shared" si="18"/>
        <v/>
      </c>
      <c r="U61" s="142">
        <v>271.43</v>
      </c>
      <c r="V61" s="142">
        <v>586.5</v>
      </c>
      <c r="W61" s="142">
        <v>646.17999999999995</v>
      </c>
      <c r="X61" s="38" t="str">
        <f t="shared" si="10"/>
        <v/>
      </c>
      <c r="Y61" s="212" t="str">
        <f>IF(F61="","",IF(S61&gt;0,MIN(Att1SmallCarriers[[#This Row],[2024 Maximum Government Contribution
Self+1]],ROUND(S61*0.75,2)),"New Option"))</f>
        <v/>
      </c>
      <c r="Z61" s="212" t="str">
        <f>IF(F61="","",IF(T61&gt;0,MIN(Att1SmallCarriers[[#This Row],[2024 Maximum Government Contribution
Family]],ROUND(T61*0.75,2)),"New Option"))</f>
        <v/>
      </c>
      <c r="AA61" s="38" t="str">
        <f t="shared" si="19"/>
        <v/>
      </c>
      <c r="AB61" s="38" t="str">
        <f t="shared" si="20"/>
        <v/>
      </c>
      <c r="AC61" s="38" t="str">
        <f t="shared" si="21"/>
        <v/>
      </c>
      <c r="AD61" s="38" t="str">
        <f t="shared" si="22"/>
        <v/>
      </c>
      <c r="AE61" s="38" t="str">
        <f t="shared" si="23"/>
        <v/>
      </c>
      <c r="AF61" s="38" t="str">
        <f t="shared" si="24"/>
        <v/>
      </c>
      <c r="AG61" s="84">
        <f>ROUND(Att1SmallCarriers[[#This Row],[2024 Maximum Government Contribution
Self]]*(1+$B$14),2)</f>
        <v>271.43</v>
      </c>
      <c r="AH61" s="84">
        <f>ROUND(Att1SmallCarriers[[#This Row],[2024 Maximum Government Contribution
Self+1]]*(1+$B$14),2)</f>
        <v>586.5</v>
      </c>
      <c r="AI61" s="84">
        <f>ROUND(Att1SmallCarriers[[#This Row],[2024 Maximum Government Contribution
Family]]*(1+$B$14),2)</f>
        <v>646.17999999999995</v>
      </c>
      <c r="AJ61" s="212" t="str">
        <f>IF(F61="","",MIN(Att1SmallCarriers[[#This Row],[ESTIMATED 2025 Maximum Government Contribution
Self]],ROUND(AD61*0.75,2)))</f>
        <v/>
      </c>
      <c r="AK61" s="212" t="str">
        <f>IF(F61="","",MIN(Att1SmallCarriers[[#This Row],[ESTIMATED 2025 Maximum Government Contribution
Self+1]],ROUND(AE61*0.75,2)))</f>
        <v/>
      </c>
      <c r="AL61" s="212" t="str">
        <f>IF(F61="","",MIN(Att1SmallCarriers[[#This Row],[ESTIMATED 2025 Maximum Government Contribution
Family]],ROUND(AF61*0.75,2)))</f>
        <v/>
      </c>
      <c r="AM61" s="38" t="str">
        <f t="shared" si="25"/>
        <v/>
      </c>
      <c r="AN61" s="38" t="str">
        <f t="shared" si="26"/>
        <v/>
      </c>
      <c r="AO61" s="38" t="str">
        <f t="shared" si="27"/>
        <v/>
      </c>
      <c r="AP61" s="213" t="str">
        <f t="shared" si="12"/>
        <v/>
      </c>
      <c r="AQ61" s="213" t="str">
        <f t="shared" si="13"/>
        <v/>
      </c>
      <c r="AR61" s="213" t="str">
        <f t="shared" si="14"/>
        <v/>
      </c>
    </row>
    <row r="62" spans="1:44" ht="15.6" x14ac:dyDescent="0.3">
      <c r="E62" s="130"/>
      <c r="F62" s="218"/>
      <c r="L62" s="131"/>
      <c r="N62" s="132"/>
      <c r="O62" s="40"/>
      <c r="P62" s="40"/>
      <c r="Q62" s="40"/>
      <c r="R62" s="39" t="str">
        <f t="shared" si="16"/>
        <v/>
      </c>
      <c r="S62" s="38" t="str">
        <f t="shared" si="17"/>
        <v/>
      </c>
      <c r="T62" s="38" t="str">
        <f t="shared" si="18"/>
        <v/>
      </c>
      <c r="U62" s="142">
        <v>271.43</v>
      </c>
      <c r="V62" s="142">
        <v>586.5</v>
      </c>
      <c r="W62" s="142">
        <v>646.17999999999995</v>
      </c>
      <c r="X62" s="38" t="str">
        <f t="shared" si="10"/>
        <v/>
      </c>
      <c r="Y62" s="212" t="str">
        <f>IF(F62="","",IF(S62&gt;0,MIN(Att1SmallCarriers[[#This Row],[2024 Maximum Government Contribution
Self+1]],ROUND(S62*0.75,2)),"New Option"))</f>
        <v/>
      </c>
      <c r="Z62" s="212" t="str">
        <f>IF(F62="","",IF(T62&gt;0,MIN(Att1SmallCarriers[[#This Row],[2024 Maximum Government Contribution
Family]],ROUND(T62*0.75,2)),"New Option"))</f>
        <v/>
      </c>
      <c r="AA62" s="38" t="str">
        <f t="shared" si="19"/>
        <v/>
      </c>
      <c r="AB62" s="38" t="str">
        <f t="shared" si="20"/>
        <v/>
      </c>
      <c r="AC62" s="38" t="str">
        <f t="shared" si="21"/>
        <v/>
      </c>
      <c r="AD62" s="38" t="str">
        <f t="shared" si="22"/>
        <v/>
      </c>
      <c r="AE62" s="38" t="str">
        <f t="shared" si="23"/>
        <v/>
      </c>
      <c r="AF62" s="38" t="str">
        <f t="shared" si="24"/>
        <v/>
      </c>
      <c r="AG62" s="84">
        <f>ROUND(Att1SmallCarriers[[#This Row],[2024 Maximum Government Contribution
Self]]*(1+$B$14),2)</f>
        <v>271.43</v>
      </c>
      <c r="AH62" s="84">
        <f>ROUND(Att1SmallCarriers[[#This Row],[2024 Maximum Government Contribution
Self+1]]*(1+$B$14),2)</f>
        <v>586.5</v>
      </c>
      <c r="AI62" s="84">
        <f>ROUND(Att1SmallCarriers[[#This Row],[2024 Maximum Government Contribution
Family]]*(1+$B$14),2)</f>
        <v>646.17999999999995</v>
      </c>
      <c r="AJ62" s="212" t="str">
        <f>IF(F62="","",MIN(Att1SmallCarriers[[#This Row],[ESTIMATED 2025 Maximum Government Contribution
Self]],ROUND(AD62*0.75,2)))</f>
        <v/>
      </c>
      <c r="AK62" s="212" t="str">
        <f>IF(F62="","",MIN(Att1SmallCarriers[[#This Row],[ESTIMATED 2025 Maximum Government Contribution
Self+1]],ROUND(AE62*0.75,2)))</f>
        <v/>
      </c>
      <c r="AL62" s="212" t="str">
        <f>IF(F62="","",MIN(Att1SmallCarriers[[#This Row],[ESTIMATED 2025 Maximum Government Contribution
Family]],ROUND(AF62*0.75,2)))</f>
        <v/>
      </c>
      <c r="AM62" s="38" t="str">
        <f t="shared" si="25"/>
        <v/>
      </c>
      <c r="AN62" s="38" t="str">
        <f t="shared" si="26"/>
        <v/>
      </c>
      <c r="AO62" s="38" t="str">
        <f t="shared" si="27"/>
        <v/>
      </c>
      <c r="AP62" s="213" t="str">
        <f t="shared" si="12"/>
        <v/>
      </c>
      <c r="AQ62" s="213" t="str">
        <f t="shared" si="13"/>
        <v/>
      </c>
      <c r="AR62" s="213" t="str">
        <f t="shared" si="14"/>
        <v/>
      </c>
    </row>
    <row r="63" spans="1:44" ht="15.6" x14ac:dyDescent="0.3">
      <c r="E63" s="130"/>
      <c r="F63" s="218"/>
      <c r="L63" s="131"/>
      <c r="N63" s="132"/>
      <c r="O63" s="40"/>
      <c r="P63" s="40"/>
      <c r="Q63" s="40"/>
      <c r="R63" s="39" t="str">
        <f t="shared" si="16"/>
        <v/>
      </c>
      <c r="S63" s="38" t="str">
        <f t="shared" si="17"/>
        <v/>
      </c>
      <c r="T63" s="38" t="str">
        <f t="shared" si="18"/>
        <v/>
      </c>
      <c r="U63" s="142">
        <v>271.43</v>
      </c>
      <c r="V63" s="142">
        <v>586.5</v>
      </c>
      <c r="W63" s="142">
        <v>646.17999999999995</v>
      </c>
      <c r="X63" s="38" t="str">
        <f t="shared" si="10"/>
        <v/>
      </c>
      <c r="Y63" s="212" t="str">
        <f>IF(F63="","",IF(S63&gt;0,MIN(Att1SmallCarriers[[#This Row],[2024 Maximum Government Contribution
Self+1]],ROUND(S63*0.75,2)),"New Option"))</f>
        <v/>
      </c>
      <c r="Z63" s="212" t="str">
        <f>IF(F63="","",IF(T63&gt;0,MIN(Att1SmallCarriers[[#This Row],[2024 Maximum Government Contribution
Family]],ROUND(T63*0.75,2)),"New Option"))</f>
        <v/>
      </c>
      <c r="AA63" s="38" t="str">
        <f t="shared" si="19"/>
        <v/>
      </c>
      <c r="AB63" s="38" t="str">
        <f t="shared" si="20"/>
        <v/>
      </c>
      <c r="AC63" s="38" t="str">
        <f t="shared" si="21"/>
        <v/>
      </c>
      <c r="AD63" s="38" t="str">
        <f t="shared" si="22"/>
        <v/>
      </c>
      <c r="AE63" s="38" t="str">
        <f t="shared" si="23"/>
        <v/>
      </c>
      <c r="AF63" s="38" t="str">
        <f t="shared" si="24"/>
        <v/>
      </c>
      <c r="AG63" s="84">
        <f>ROUND(Att1SmallCarriers[[#This Row],[2024 Maximum Government Contribution
Self]]*(1+$B$14),2)</f>
        <v>271.43</v>
      </c>
      <c r="AH63" s="84">
        <f>ROUND(Att1SmallCarriers[[#This Row],[2024 Maximum Government Contribution
Self+1]]*(1+$B$14),2)</f>
        <v>586.5</v>
      </c>
      <c r="AI63" s="84">
        <f>ROUND(Att1SmallCarriers[[#This Row],[2024 Maximum Government Contribution
Family]]*(1+$B$14),2)</f>
        <v>646.17999999999995</v>
      </c>
      <c r="AJ63" s="212" t="str">
        <f>IF(F63="","",MIN(Att1SmallCarriers[[#This Row],[ESTIMATED 2025 Maximum Government Contribution
Self]],ROUND(AD63*0.75,2)))</f>
        <v/>
      </c>
      <c r="AK63" s="212" t="str">
        <f>IF(F63="","",MIN(Att1SmallCarriers[[#This Row],[ESTIMATED 2025 Maximum Government Contribution
Self+1]],ROUND(AE63*0.75,2)))</f>
        <v/>
      </c>
      <c r="AL63" s="212" t="str">
        <f>IF(F63="","",MIN(Att1SmallCarriers[[#This Row],[ESTIMATED 2025 Maximum Government Contribution
Family]],ROUND(AF63*0.75,2)))</f>
        <v/>
      </c>
      <c r="AM63" s="38" t="str">
        <f t="shared" si="25"/>
        <v/>
      </c>
      <c r="AN63" s="38" t="str">
        <f t="shared" si="26"/>
        <v/>
      </c>
      <c r="AO63" s="38" t="str">
        <f t="shared" si="27"/>
        <v/>
      </c>
      <c r="AP63" s="213" t="str">
        <f t="shared" si="12"/>
        <v/>
      </c>
      <c r="AQ63" s="213" t="str">
        <f t="shared" si="13"/>
        <v/>
      </c>
      <c r="AR63" s="213" t="str">
        <f t="shared" si="14"/>
        <v/>
      </c>
    </row>
    <row r="64" spans="1:44" ht="15.6" x14ac:dyDescent="0.3">
      <c r="E64" s="130"/>
      <c r="F64" s="218"/>
      <c r="L64" s="131"/>
      <c r="N64" s="132"/>
      <c r="O64" s="40"/>
      <c r="P64" s="40"/>
      <c r="Q64" s="40"/>
      <c r="R64" s="39" t="str">
        <f t="shared" si="16"/>
        <v/>
      </c>
      <c r="S64" s="38" t="str">
        <f t="shared" si="17"/>
        <v/>
      </c>
      <c r="T64" s="38" t="str">
        <f t="shared" si="18"/>
        <v/>
      </c>
      <c r="U64" s="142">
        <v>271.43</v>
      </c>
      <c r="V64" s="142">
        <v>586.5</v>
      </c>
      <c r="W64" s="142">
        <v>646.17999999999995</v>
      </c>
      <c r="X64" s="38" t="str">
        <f t="shared" si="10"/>
        <v/>
      </c>
      <c r="Y64" s="212" t="str">
        <f>IF(F64="","",IF(S64&gt;0,MIN(Att1SmallCarriers[[#This Row],[2024 Maximum Government Contribution
Self+1]],ROUND(S64*0.75,2)),"New Option"))</f>
        <v/>
      </c>
      <c r="Z64" s="212" t="str">
        <f>IF(F64="","",IF(T64&gt;0,MIN(Att1SmallCarriers[[#This Row],[2024 Maximum Government Contribution
Family]],ROUND(T64*0.75,2)),"New Option"))</f>
        <v/>
      </c>
      <c r="AA64" s="38" t="str">
        <f t="shared" si="19"/>
        <v/>
      </c>
      <c r="AB64" s="38" t="str">
        <f t="shared" si="20"/>
        <v/>
      </c>
      <c r="AC64" s="38" t="str">
        <f t="shared" si="21"/>
        <v/>
      </c>
      <c r="AD64" s="38" t="str">
        <f t="shared" si="22"/>
        <v/>
      </c>
      <c r="AE64" s="38" t="str">
        <f t="shared" si="23"/>
        <v/>
      </c>
      <c r="AF64" s="38" t="str">
        <f t="shared" si="24"/>
        <v/>
      </c>
      <c r="AG64" s="84">
        <f>ROUND(Att1SmallCarriers[[#This Row],[2024 Maximum Government Contribution
Self]]*(1+$B$14),2)</f>
        <v>271.43</v>
      </c>
      <c r="AH64" s="84">
        <f>ROUND(Att1SmallCarriers[[#This Row],[2024 Maximum Government Contribution
Self+1]]*(1+$B$14),2)</f>
        <v>586.5</v>
      </c>
      <c r="AI64" s="84">
        <f>ROUND(Att1SmallCarriers[[#This Row],[2024 Maximum Government Contribution
Family]]*(1+$B$14),2)</f>
        <v>646.17999999999995</v>
      </c>
      <c r="AJ64" s="212" t="str">
        <f>IF(F64="","",MIN(Att1SmallCarriers[[#This Row],[ESTIMATED 2025 Maximum Government Contribution
Self]],ROUND(AD64*0.75,2)))</f>
        <v/>
      </c>
      <c r="AK64" s="212" t="str">
        <f>IF(F64="","",MIN(Att1SmallCarriers[[#This Row],[ESTIMATED 2025 Maximum Government Contribution
Self+1]],ROUND(AE64*0.75,2)))</f>
        <v/>
      </c>
      <c r="AL64" s="212" t="str">
        <f>IF(F64="","",MIN(Att1SmallCarriers[[#This Row],[ESTIMATED 2025 Maximum Government Contribution
Family]],ROUND(AF64*0.75,2)))</f>
        <v/>
      </c>
      <c r="AM64" s="38" t="str">
        <f t="shared" si="25"/>
        <v/>
      </c>
      <c r="AN64" s="38" t="str">
        <f t="shared" si="26"/>
        <v/>
      </c>
      <c r="AO64" s="38" t="str">
        <f t="shared" si="27"/>
        <v/>
      </c>
      <c r="AP64" s="213" t="str">
        <f t="shared" si="12"/>
        <v/>
      </c>
      <c r="AQ64" s="213" t="str">
        <f t="shared" si="13"/>
        <v/>
      </c>
      <c r="AR64" s="213" t="str">
        <f t="shared" si="14"/>
        <v/>
      </c>
    </row>
    <row r="65" spans="5:44" ht="15.6" x14ac:dyDescent="0.3">
      <c r="E65" s="130"/>
      <c r="F65" s="218"/>
      <c r="L65" s="131"/>
      <c r="N65" s="132"/>
      <c r="O65" s="40"/>
      <c r="P65" s="40"/>
      <c r="Q65" s="40"/>
      <c r="R65" s="39" t="str">
        <f t="shared" si="16"/>
        <v/>
      </c>
      <c r="S65" s="38" t="str">
        <f t="shared" si="17"/>
        <v/>
      </c>
      <c r="T65" s="38" t="str">
        <f t="shared" si="18"/>
        <v/>
      </c>
      <c r="U65" s="142">
        <v>271.43</v>
      </c>
      <c r="V65" s="142">
        <v>586.5</v>
      </c>
      <c r="W65" s="142">
        <v>646.17999999999995</v>
      </c>
      <c r="X65" s="38" t="str">
        <f t="shared" si="10"/>
        <v/>
      </c>
      <c r="Y65" s="212" t="str">
        <f>IF(F65="","",IF(S65&gt;0,MIN(Att1SmallCarriers[[#This Row],[2024 Maximum Government Contribution
Self+1]],ROUND(S65*0.75,2)),"New Option"))</f>
        <v/>
      </c>
      <c r="Z65" s="212" t="str">
        <f>IF(F65="","",IF(T65&gt;0,MIN(Att1SmallCarriers[[#This Row],[2024 Maximum Government Contribution
Family]],ROUND(T65*0.75,2)),"New Option"))</f>
        <v/>
      </c>
      <c r="AA65" s="38" t="str">
        <f t="shared" si="19"/>
        <v/>
      </c>
      <c r="AB65" s="38" t="str">
        <f t="shared" si="20"/>
        <v/>
      </c>
      <c r="AC65" s="38" t="str">
        <f t="shared" si="21"/>
        <v/>
      </c>
      <c r="AD65" s="38" t="str">
        <f t="shared" si="22"/>
        <v/>
      </c>
      <c r="AE65" s="38" t="str">
        <f t="shared" si="23"/>
        <v/>
      </c>
      <c r="AF65" s="38" t="str">
        <f t="shared" si="24"/>
        <v/>
      </c>
      <c r="AG65" s="84">
        <f>ROUND(Att1SmallCarriers[[#This Row],[2024 Maximum Government Contribution
Self]]*(1+$B$14),2)</f>
        <v>271.43</v>
      </c>
      <c r="AH65" s="84">
        <f>ROUND(Att1SmallCarriers[[#This Row],[2024 Maximum Government Contribution
Self+1]]*(1+$B$14),2)</f>
        <v>586.5</v>
      </c>
      <c r="AI65" s="84">
        <f>ROUND(Att1SmallCarriers[[#This Row],[2024 Maximum Government Contribution
Family]]*(1+$B$14),2)</f>
        <v>646.17999999999995</v>
      </c>
      <c r="AJ65" s="212" t="str">
        <f>IF(F65="","",MIN(Att1SmallCarriers[[#This Row],[ESTIMATED 2025 Maximum Government Contribution
Self]],ROUND(AD65*0.75,2)))</f>
        <v/>
      </c>
      <c r="AK65" s="212" t="str">
        <f>IF(F65="","",MIN(Att1SmallCarriers[[#This Row],[ESTIMATED 2025 Maximum Government Contribution
Self+1]],ROUND(AE65*0.75,2)))</f>
        <v/>
      </c>
      <c r="AL65" s="212" t="str">
        <f>IF(F65="","",MIN(Att1SmallCarriers[[#This Row],[ESTIMATED 2025 Maximum Government Contribution
Family]],ROUND(AF65*0.75,2)))</f>
        <v/>
      </c>
      <c r="AM65" s="38" t="str">
        <f t="shared" si="25"/>
        <v/>
      </c>
      <c r="AN65" s="38" t="str">
        <f t="shared" si="26"/>
        <v/>
      </c>
      <c r="AO65" s="38" t="str">
        <f t="shared" si="27"/>
        <v/>
      </c>
      <c r="AP65" s="213" t="str">
        <f t="shared" si="12"/>
        <v/>
      </c>
      <c r="AQ65" s="213" t="str">
        <f t="shared" si="13"/>
        <v/>
      </c>
      <c r="AR65" s="213" t="str">
        <f t="shared" si="14"/>
        <v/>
      </c>
    </row>
    <row r="66" spans="5:44" ht="15.6" x14ac:dyDescent="0.3">
      <c r="E66" s="130"/>
      <c r="F66" s="218"/>
      <c r="L66" s="131"/>
      <c r="N66" s="132"/>
      <c r="O66" s="40"/>
      <c r="P66" s="40"/>
      <c r="Q66" s="40"/>
      <c r="R66" s="39" t="str">
        <f t="shared" si="16"/>
        <v/>
      </c>
      <c r="S66" s="38" t="str">
        <f t="shared" si="17"/>
        <v/>
      </c>
      <c r="T66" s="38" t="str">
        <f t="shared" si="18"/>
        <v/>
      </c>
      <c r="U66" s="142">
        <v>271.43</v>
      </c>
      <c r="V66" s="142">
        <v>586.5</v>
      </c>
      <c r="W66" s="142">
        <v>646.17999999999995</v>
      </c>
      <c r="X66" s="38" t="str">
        <f t="shared" si="10"/>
        <v/>
      </c>
      <c r="Y66" s="212" t="str">
        <f>IF(F66="","",IF(S66&gt;0,MIN(Att1SmallCarriers[[#This Row],[2024 Maximum Government Contribution
Self+1]],ROUND(S66*0.75,2)),"New Option"))</f>
        <v/>
      </c>
      <c r="Z66" s="212" t="str">
        <f>IF(F66="","",IF(T66&gt;0,MIN(Att1SmallCarriers[[#This Row],[2024 Maximum Government Contribution
Family]],ROUND(T66*0.75,2)),"New Option"))</f>
        <v/>
      </c>
      <c r="AA66" s="38" t="str">
        <f t="shared" si="19"/>
        <v/>
      </c>
      <c r="AB66" s="38" t="str">
        <f t="shared" si="20"/>
        <v/>
      </c>
      <c r="AC66" s="38" t="str">
        <f t="shared" si="21"/>
        <v/>
      </c>
      <c r="AD66" s="38" t="str">
        <f t="shared" si="22"/>
        <v/>
      </c>
      <c r="AE66" s="38" t="str">
        <f t="shared" si="23"/>
        <v/>
      </c>
      <c r="AF66" s="38" t="str">
        <f t="shared" si="24"/>
        <v/>
      </c>
      <c r="AG66" s="84">
        <f>ROUND(Att1SmallCarriers[[#This Row],[2024 Maximum Government Contribution
Self]]*(1+$B$14),2)</f>
        <v>271.43</v>
      </c>
      <c r="AH66" s="84">
        <f>ROUND(Att1SmallCarriers[[#This Row],[2024 Maximum Government Contribution
Self+1]]*(1+$B$14),2)</f>
        <v>586.5</v>
      </c>
      <c r="AI66" s="84">
        <f>ROUND(Att1SmallCarriers[[#This Row],[2024 Maximum Government Contribution
Family]]*(1+$B$14),2)</f>
        <v>646.17999999999995</v>
      </c>
      <c r="AJ66" s="212" t="str">
        <f>IF(F66="","",MIN(Att1SmallCarriers[[#This Row],[ESTIMATED 2025 Maximum Government Contribution
Self]],ROUND(AD66*0.75,2)))</f>
        <v/>
      </c>
      <c r="AK66" s="212" t="str">
        <f>IF(F66="","",MIN(Att1SmallCarriers[[#This Row],[ESTIMATED 2025 Maximum Government Contribution
Self+1]],ROUND(AE66*0.75,2)))</f>
        <v/>
      </c>
      <c r="AL66" s="212" t="str">
        <f>IF(F66="","",MIN(Att1SmallCarriers[[#This Row],[ESTIMATED 2025 Maximum Government Contribution
Family]],ROUND(AF66*0.75,2)))</f>
        <v/>
      </c>
      <c r="AM66" s="38" t="str">
        <f t="shared" si="25"/>
        <v/>
      </c>
      <c r="AN66" s="38" t="str">
        <f t="shared" si="26"/>
        <v/>
      </c>
      <c r="AO66" s="38" t="str">
        <f t="shared" si="27"/>
        <v/>
      </c>
      <c r="AP66" s="213" t="str">
        <f t="shared" si="12"/>
        <v/>
      </c>
      <c r="AQ66" s="213" t="str">
        <f t="shared" si="13"/>
        <v/>
      </c>
      <c r="AR66" s="213" t="str">
        <f t="shared" si="14"/>
        <v/>
      </c>
    </row>
    <row r="67" spans="5:44" ht="15.6" x14ac:dyDescent="0.3">
      <c r="E67" s="130"/>
      <c r="F67" s="218"/>
      <c r="L67" s="131"/>
      <c r="N67" s="132"/>
      <c r="O67" s="40"/>
      <c r="P67" s="40"/>
      <c r="Q67" s="40"/>
      <c r="R67" s="39" t="str">
        <f t="shared" si="16"/>
        <v/>
      </c>
      <c r="S67" s="38" t="str">
        <f t="shared" si="17"/>
        <v/>
      </c>
      <c r="T67" s="38" t="str">
        <f t="shared" si="18"/>
        <v/>
      </c>
      <c r="U67" s="142">
        <v>271.43</v>
      </c>
      <c r="V67" s="142">
        <v>586.5</v>
      </c>
      <c r="W67" s="142">
        <v>646.17999999999995</v>
      </c>
      <c r="X67" s="38" t="str">
        <f t="shared" si="10"/>
        <v/>
      </c>
      <c r="Y67" s="212" t="str">
        <f>IF(F67="","",IF(S67&gt;0,MIN(Att1SmallCarriers[[#This Row],[2024 Maximum Government Contribution
Self+1]],ROUND(S67*0.75,2)),"New Option"))</f>
        <v/>
      </c>
      <c r="Z67" s="212" t="str">
        <f>IF(F67="","",IF(T67&gt;0,MIN(Att1SmallCarriers[[#This Row],[2024 Maximum Government Contribution
Family]],ROUND(T67*0.75,2)),"New Option"))</f>
        <v/>
      </c>
      <c r="AA67" s="38" t="str">
        <f t="shared" si="19"/>
        <v/>
      </c>
      <c r="AB67" s="38" t="str">
        <f t="shared" si="20"/>
        <v/>
      </c>
      <c r="AC67" s="38" t="str">
        <f t="shared" si="21"/>
        <v/>
      </c>
      <c r="AD67" s="38" t="str">
        <f t="shared" si="22"/>
        <v/>
      </c>
      <c r="AE67" s="38" t="str">
        <f t="shared" si="23"/>
        <v/>
      </c>
      <c r="AF67" s="38" t="str">
        <f t="shared" si="24"/>
        <v/>
      </c>
      <c r="AG67" s="84">
        <f>ROUND(Att1SmallCarriers[[#This Row],[2024 Maximum Government Contribution
Self]]*(1+$B$14),2)</f>
        <v>271.43</v>
      </c>
      <c r="AH67" s="84">
        <f>ROUND(Att1SmallCarriers[[#This Row],[2024 Maximum Government Contribution
Self+1]]*(1+$B$14),2)</f>
        <v>586.5</v>
      </c>
      <c r="AI67" s="84">
        <f>ROUND(Att1SmallCarriers[[#This Row],[2024 Maximum Government Contribution
Family]]*(1+$B$14),2)</f>
        <v>646.17999999999995</v>
      </c>
      <c r="AJ67" s="212" t="str">
        <f>IF(F67="","",MIN(Att1SmallCarriers[[#This Row],[ESTIMATED 2025 Maximum Government Contribution
Self]],ROUND(AD67*0.75,2)))</f>
        <v/>
      </c>
      <c r="AK67" s="212" t="str">
        <f>IF(F67="","",MIN(Att1SmallCarriers[[#This Row],[ESTIMATED 2025 Maximum Government Contribution
Self+1]],ROUND(AE67*0.75,2)))</f>
        <v/>
      </c>
      <c r="AL67" s="212" t="str">
        <f>IF(F67="","",MIN(Att1SmallCarriers[[#This Row],[ESTIMATED 2025 Maximum Government Contribution
Family]],ROUND(AF67*0.75,2)))</f>
        <v/>
      </c>
      <c r="AM67" s="38" t="str">
        <f t="shared" si="25"/>
        <v/>
      </c>
      <c r="AN67" s="38" t="str">
        <f t="shared" si="26"/>
        <v/>
      </c>
      <c r="AO67" s="38" t="str">
        <f t="shared" si="27"/>
        <v/>
      </c>
      <c r="AP67" s="213" t="str">
        <f t="shared" si="12"/>
        <v/>
      </c>
      <c r="AQ67" s="213" t="str">
        <f t="shared" si="13"/>
        <v/>
      </c>
      <c r="AR67" s="213" t="str">
        <f t="shared" si="14"/>
        <v/>
      </c>
    </row>
    <row r="68" spans="5:44" ht="15.6" x14ac:dyDescent="0.3">
      <c r="E68" s="130"/>
      <c r="F68" s="218"/>
      <c r="L68" s="131"/>
      <c r="N68" s="132"/>
      <c r="O68" s="40"/>
      <c r="P68" s="40"/>
      <c r="Q68" s="40"/>
      <c r="R68" s="39" t="str">
        <f t="shared" si="16"/>
        <v/>
      </c>
      <c r="S68" s="38" t="str">
        <f t="shared" si="17"/>
        <v/>
      </c>
      <c r="T68" s="38" t="str">
        <f t="shared" si="18"/>
        <v/>
      </c>
      <c r="U68" s="142">
        <v>271.43</v>
      </c>
      <c r="V68" s="142">
        <v>586.5</v>
      </c>
      <c r="W68" s="142">
        <v>646.17999999999995</v>
      </c>
      <c r="X68" s="38" t="str">
        <f t="shared" si="10"/>
        <v/>
      </c>
      <c r="Y68" s="212" t="str">
        <f>IF(F68="","",IF(S68&gt;0,MIN(Att1SmallCarriers[[#This Row],[2024 Maximum Government Contribution
Self+1]],ROUND(S68*0.75,2)),"New Option"))</f>
        <v/>
      </c>
      <c r="Z68" s="212" t="str">
        <f>IF(F68="","",IF(T68&gt;0,MIN(Att1SmallCarriers[[#This Row],[2024 Maximum Government Contribution
Family]],ROUND(T68*0.75,2)),"New Option"))</f>
        <v/>
      </c>
      <c r="AA68" s="38" t="str">
        <f t="shared" si="19"/>
        <v/>
      </c>
      <c r="AB68" s="38" t="str">
        <f t="shared" si="20"/>
        <v/>
      </c>
      <c r="AC68" s="38" t="str">
        <f t="shared" si="21"/>
        <v/>
      </c>
      <c r="AD68" s="38" t="str">
        <f t="shared" si="22"/>
        <v/>
      </c>
      <c r="AE68" s="38" t="str">
        <f t="shared" si="23"/>
        <v/>
      </c>
      <c r="AF68" s="38" t="str">
        <f t="shared" si="24"/>
        <v/>
      </c>
      <c r="AG68" s="84">
        <f>ROUND(Att1SmallCarriers[[#This Row],[2024 Maximum Government Contribution
Self]]*(1+$B$14),2)</f>
        <v>271.43</v>
      </c>
      <c r="AH68" s="84">
        <f>ROUND(Att1SmallCarriers[[#This Row],[2024 Maximum Government Contribution
Self+1]]*(1+$B$14),2)</f>
        <v>586.5</v>
      </c>
      <c r="AI68" s="84">
        <f>ROUND(Att1SmallCarriers[[#This Row],[2024 Maximum Government Contribution
Family]]*(1+$B$14),2)</f>
        <v>646.17999999999995</v>
      </c>
      <c r="AJ68" s="212" t="str">
        <f>IF(F68="","",MIN(Att1SmallCarriers[[#This Row],[ESTIMATED 2025 Maximum Government Contribution
Self]],ROUND(AD68*0.75,2)))</f>
        <v/>
      </c>
      <c r="AK68" s="212" t="str">
        <f>IF(F68="","",MIN(Att1SmallCarriers[[#This Row],[ESTIMATED 2025 Maximum Government Contribution
Self+1]],ROUND(AE68*0.75,2)))</f>
        <v/>
      </c>
      <c r="AL68" s="212" t="str">
        <f>IF(F68="","",MIN(Att1SmallCarriers[[#This Row],[ESTIMATED 2025 Maximum Government Contribution
Family]],ROUND(AF68*0.75,2)))</f>
        <v/>
      </c>
      <c r="AM68" s="38" t="str">
        <f t="shared" si="25"/>
        <v/>
      </c>
      <c r="AN68" s="38" t="str">
        <f t="shared" si="26"/>
        <v/>
      </c>
      <c r="AO68" s="38" t="str">
        <f t="shared" si="27"/>
        <v/>
      </c>
      <c r="AP68" s="213" t="str">
        <f t="shared" si="12"/>
        <v/>
      </c>
      <c r="AQ68" s="213" t="str">
        <f t="shared" si="13"/>
        <v/>
      </c>
      <c r="AR68" s="213" t="str">
        <f t="shared" si="14"/>
        <v/>
      </c>
    </row>
    <row r="69" spans="5:44" ht="15.6" x14ac:dyDescent="0.3">
      <c r="E69" s="130"/>
      <c r="F69" s="218"/>
      <c r="L69" s="131"/>
      <c r="N69" s="132"/>
      <c r="O69" s="40"/>
      <c r="P69" s="40"/>
      <c r="Q69" s="40"/>
      <c r="R69" s="39" t="str">
        <f t="shared" si="16"/>
        <v/>
      </c>
      <c r="S69" s="38" t="str">
        <f t="shared" si="17"/>
        <v/>
      </c>
      <c r="T69" s="38" t="str">
        <f t="shared" si="18"/>
        <v/>
      </c>
      <c r="U69" s="142">
        <v>271.43</v>
      </c>
      <c r="V69" s="142">
        <v>586.5</v>
      </c>
      <c r="W69" s="142">
        <v>646.17999999999995</v>
      </c>
      <c r="X69" s="38" t="str">
        <f t="shared" si="10"/>
        <v/>
      </c>
      <c r="Y69" s="212" t="str">
        <f>IF(F69="","",IF(S69&gt;0,MIN(Att1SmallCarriers[[#This Row],[2024 Maximum Government Contribution
Self+1]],ROUND(S69*0.75,2)),"New Option"))</f>
        <v/>
      </c>
      <c r="Z69" s="212" t="str">
        <f>IF(F69="","",IF(T69&gt;0,MIN(Att1SmallCarriers[[#This Row],[2024 Maximum Government Contribution
Family]],ROUND(T69*0.75,2)),"New Option"))</f>
        <v/>
      </c>
      <c r="AA69" s="38" t="str">
        <f t="shared" si="19"/>
        <v/>
      </c>
      <c r="AB69" s="38" t="str">
        <f t="shared" si="20"/>
        <v/>
      </c>
      <c r="AC69" s="38" t="str">
        <f t="shared" si="21"/>
        <v/>
      </c>
      <c r="AD69" s="38" t="str">
        <f t="shared" si="22"/>
        <v/>
      </c>
      <c r="AE69" s="38" t="str">
        <f t="shared" si="23"/>
        <v/>
      </c>
      <c r="AF69" s="38" t="str">
        <f t="shared" si="24"/>
        <v/>
      </c>
      <c r="AG69" s="84">
        <f>ROUND(Att1SmallCarriers[[#This Row],[2024 Maximum Government Contribution
Self]]*(1+$B$14),2)</f>
        <v>271.43</v>
      </c>
      <c r="AH69" s="84">
        <f>ROUND(Att1SmallCarriers[[#This Row],[2024 Maximum Government Contribution
Self+1]]*(1+$B$14),2)</f>
        <v>586.5</v>
      </c>
      <c r="AI69" s="84">
        <f>ROUND(Att1SmallCarriers[[#This Row],[2024 Maximum Government Contribution
Family]]*(1+$B$14),2)</f>
        <v>646.17999999999995</v>
      </c>
      <c r="AJ69" s="212" t="str">
        <f>IF(F69="","",MIN(Att1SmallCarriers[[#This Row],[ESTIMATED 2025 Maximum Government Contribution
Self]],ROUND(AD69*0.75,2)))</f>
        <v/>
      </c>
      <c r="AK69" s="212" t="str">
        <f>IF(F69="","",MIN(Att1SmallCarriers[[#This Row],[ESTIMATED 2025 Maximum Government Contribution
Self+1]],ROUND(AE69*0.75,2)))</f>
        <v/>
      </c>
      <c r="AL69" s="212" t="str">
        <f>IF(F69="","",MIN(Att1SmallCarriers[[#This Row],[ESTIMATED 2025 Maximum Government Contribution
Family]],ROUND(AF69*0.75,2)))</f>
        <v/>
      </c>
      <c r="AM69" s="38" t="str">
        <f t="shared" si="25"/>
        <v/>
      </c>
      <c r="AN69" s="38" t="str">
        <f t="shared" si="26"/>
        <v/>
      </c>
      <c r="AO69" s="38" t="str">
        <f t="shared" si="27"/>
        <v/>
      </c>
      <c r="AP69" s="213" t="str">
        <f t="shared" si="12"/>
        <v/>
      </c>
      <c r="AQ69" s="213" t="str">
        <f t="shared" si="13"/>
        <v/>
      </c>
      <c r="AR69" s="213" t="str">
        <f t="shared" si="14"/>
        <v/>
      </c>
    </row>
    <row r="70" spans="5:44" ht="15.6" x14ac:dyDescent="0.3">
      <c r="E70" s="130"/>
      <c r="F70" s="218"/>
      <c r="L70" s="131"/>
      <c r="N70" s="132"/>
      <c r="O70" s="40"/>
      <c r="P70" s="40"/>
      <c r="Q70" s="40"/>
      <c r="R70" s="39" t="str">
        <f t="shared" si="16"/>
        <v/>
      </c>
      <c r="S70" s="38" t="str">
        <f t="shared" si="17"/>
        <v/>
      </c>
      <c r="T70" s="38" t="str">
        <f t="shared" si="18"/>
        <v/>
      </c>
      <c r="U70" s="142">
        <v>271.43</v>
      </c>
      <c r="V70" s="142">
        <v>586.5</v>
      </c>
      <c r="W70" s="142">
        <v>646.17999999999995</v>
      </c>
      <c r="X70" s="38" t="str">
        <f t="shared" si="10"/>
        <v/>
      </c>
      <c r="Y70" s="212" t="str">
        <f>IF(F70="","",IF(S70&gt;0,MIN(Att1SmallCarriers[[#This Row],[2024 Maximum Government Contribution
Self+1]],ROUND(S70*0.75,2)),"New Option"))</f>
        <v/>
      </c>
      <c r="Z70" s="212" t="str">
        <f>IF(F70="","",IF(T70&gt;0,MIN(Att1SmallCarriers[[#This Row],[2024 Maximum Government Contribution
Family]],ROUND(T70*0.75,2)),"New Option"))</f>
        <v/>
      </c>
      <c r="AA70" s="38" t="str">
        <f t="shared" si="19"/>
        <v/>
      </c>
      <c r="AB70" s="38" t="str">
        <f t="shared" si="20"/>
        <v/>
      </c>
      <c r="AC70" s="38" t="str">
        <f t="shared" si="21"/>
        <v/>
      </c>
      <c r="AD70" s="38" t="str">
        <f t="shared" si="22"/>
        <v/>
      </c>
      <c r="AE70" s="38" t="str">
        <f t="shared" si="23"/>
        <v/>
      </c>
      <c r="AF70" s="38" t="str">
        <f t="shared" si="24"/>
        <v/>
      </c>
      <c r="AG70" s="84">
        <f>ROUND(Att1SmallCarriers[[#This Row],[2024 Maximum Government Contribution
Self]]*(1+$B$14),2)</f>
        <v>271.43</v>
      </c>
      <c r="AH70" s="84">
        <f>ROUND(Att1SmallCarriers[[#This Row],[2024 Maximum Government Contribution
Self+1]]*(1+$B$14),2)</f>
        <v>586.5</v>
      </c>
      <c r="AI70" s="84">
        <f>ROUND(Att1SmallCarriers[[#This Row],[2024 Maximum Government Contribution
Family]]*(1+$B$14),2)</f>
        <v>646.17999999999995</v>
      </c>
      <c r="AJ70" s="212" t="str">
        <f>IF(F70="","",MIN(Att1SmallCarriers[[#This Row],[ESTIMATED 2025 Maximum Government Contribution
Self]],ROUND(AD70*0.75,2)))</f>
        <v/>
      </c>
      <c r="AK70" s="212" t="str">
        <f>IF(F70="","",MIN(Att1SmallCarriers[[#This Row],[ESTIMATED 2025 Maximum Government Contribution
Self+1]],ROUND(AE70*0.75,2)))</f>
        <v/>
      </c>
      <c r="AL70" s="212" t="str">
        <f>IF(F70="","",MIN(Att1SmallCarriers[[#This Row],[ESTIMATED 2025 Maximum Government Contribution
Family]],ROUND(AF70*0.75,2)))</f>
        <v/>
      </c>
      <c r="AM70" s="38" t="str">
        <f t="shared" si="25"/>
        <v/>
      </c>
      <c r="AN70" s="38" t="str">
        <f t="shared" si="26"/>
        <v/>
      </c>
      <c r="AO70" s="38" t="str">
        <f t="shared" si="27"/>
        <v/>
      </c>
      <c r="AP70" s="213" t="str">
        <f t="shared" si="12"/>
        <v/>
      </c>
      <c r="AQ70" s="213" t="str">
        <f t="shared" si="13"/>
        <v/>
      </c>
      <c r="AR70" s="213" t="str">
        <f t="shared" si="14"/>
        <v/>
      </c>
    </row>
    <row r="71" spans="5:44" ht="15.6" x14ac:dyDescent="0.3">
      <c r="E71" s="130"/>
      <c r="F71" s="218"/>
      <c r="L71" s="131"/>
      <c r="N71" s="132"/>
      <c r="O71" s="40"/>
      <c r="P71" s="40"/>
      <c r="Q71" s="40"/>
      <c r="R71" s="39" t="str">
        <f t="shared" si="16"/>
        <v/>
      </c>
      <c r="S71" s="38" t="str">
        <f t="shared" si="17"/>
        <v/>
      </c>
      <c r="T71" s="38" t="str">
        <f t="shared" si="18"/>
        <v/>
      </c>
      <c r="U71" s="142">
        <v>271.43</v>
      </c>
      <c r="V71" s="142">
        <v>586.5</v>
      </c>
      <c r="W71" s="142">
        <v>646.17999999999995</v>
      </c>
      <c r="X71" s="38" t="str">
        <f t="shared" si="10"/>
        <v/>
      </c>
      <c r="Y71" s="212" t="str">
        <f>IF(F71="","",IF(S71&gt;0,MIN(Att1SmallCarriers[[#This Row],[2024 Maximum Government Contribution
Self+1]],ROUND(S71*0.75,2)),"New Option"))</f>
        <v/>
      </c>
      <c r="Z71" s="212" t="str">
        <f>IF(F71="","",IF(T71&gt;0,MIN(Att1SmallCarriers[[#This Row],[2024 Maximum Government Contribution
Family]],ROUND(T71*0.75,2)),"New Option"))</f>
        <v/>
      </c>
      <c r="AA71" s="38" t="str">
        <f t="shared" si="19"/>
        <v/>
      </c>
      <c r="AB71" s="38" t="str">
        <f t="shared" si="20"/>
        <v/>
      </c>
      <c r="AC71" s="38" t="str">
        <f t="shared" si="21"/>
        <v/>
      </c>
      <c r="AD71" s="38" t="str">
        <f t="shared" si="22"/>
        <v/>
      </c>
      <c r="AE71" s="38" t="str">
        <f t="shared" si="23"/>
        <v/>
      </c>
      <c r="AF71" s="38" t="str">
        <f t="shared" si="24"/>
        <v/>
      </c>
      <c r="AG71" s="84">
        <f>ROUND(Att1SmallCarriers[[#This Row],[2024 Maximum Government Contribution
Self]]*(1+$B$14),2)</f>
        <v>271.43</v>
      </c>
      <c r="AH71" s="84">
        <f>ROUND(Att1SmallCarriers[[#This Row],[2024 Maximum Government Contribution
Self+1]]*(1+$B$14),2)</f>
        <v>586.5</v>
      </c>
      <c r="AI71" s="84">
        <f>ROUND(Att1SmallCarriers[[#This Row],[2024 Maximum Government Contribution
Family]]*(1+$B$14),2)</f>
        <v>646.17999999999995</v>
      </c>
      <c r="AJ71" s="212" t="str">
        <f>IF(F71="","",MIN(Att1SmallCarriers[[#This Row],[ESTIMATED 2025 Maximum Government Contribution
Self]],ROUND(AD71*0.75,2)))</f>
        <v/>
      </c>
      <c r="AK71" s="212" t="str">
        <f>IF(F71="","",MIN(Att1SmallCarriers[[#This Row],[ESTIMATED 2025 Maximum Government Contribution
Self+1]],ROUND(AE71*0.75,2)))</f>
        <v/>
      </c>
      <c r="AL71" s="212" t="str">
        <f>IF(F71="","",MIN(Att1SmallCarriers[[#This Row],[ESTIMATED 2025 Maximum Government Contribution
Family]],ROUND(AF71*0.75,2)))</f>
        <v/>
      </c>
      <c r="AM71" s="38" t="str">
        <f t="shared" si="25"/>
        <v/>
      </c>
      <c r="AN71" s="38" t="str">
        <f t="shared" si="26"/>
        <v/>
      </c>
      <c r="AO71" s="38" t="str">
        <f t="shared" si="27"/>
        <v/>
      </c>
      <c r="AP71" s="213" t="str">
        <f t="shared" si="12"/>
        <v/>
      </c>
      <c r="AQ71" s="213" t="str">
        <f t="shared" si="13"/>
        <v/>
      </c>
      <c r="AR71" s="213" t="str">
        <f t="shared" si="14"/>
        <v/>
      </c>
    </row>
    <row r="72" spans="5:44" ht="15.6" x14ac:dyDescent="0.3">
      <c r="E72" s="130"/>
      <c r="F72" s="218"/>
      <c r="L72" s="131"/>
      <c r="N72" s="132"/>
      <c r="O72" s="40"/>
      <c r="P72" s="40"/>
      <c r="Q72" s="40"/>
      <c r="R72" s="39" t="str">
        <f t="shared" si="16"/>
        <v/>
      </c>
      <c r="S72" s="38" t="str">
        <f t="shared" si="17"/>
        <v/>
      </c>
      <c r="T72" s="38" t="str">
        <f t="shared" si="18"/>
        <v/>
      </c>
      <c r="U72" s="142">
        <v>271.43</v>
      </c>
      <c r="V72" s="142">
        <v>586.5</v>
      </c>
      <c r="W72" s="142">
        <v>646.17999999999995</v>
      </c>
      <c r="X72" s="38" t="str">
        <f t="shared" si="10"/>
        <v/>
      </c>
      <c r="Y72" s="212" t="str">
        <f>IF(F72="","",IF(S72&gt;0,MIN(Att1SmallCarriers[[#This Row],[2024 Maximum Government Contribution
Self+1]],ROUND(S72*0.75,2)),"New Option"))</f>
        <v/>
      </c>
      <c r="Z72" s="212" t="str">
        <f>IF(F72="","",IF(T72&gt;0,MIN(Att1SmallCarriers[[#This Row],[2024 Maximum Government Contribution
Family]],ROUND(T72*0.75,2)),"New Option"))</f>
        <v/>
      </c>
      <c r="AA72" s="38" t="str">
        <f t="shared" si="19"/>
        <v/>
      </c>
      <c r="AB72" s="38" t="str">
        <f t="shared" si="20"/>
        <v/>
      </c>
      <c r="AC72" s="38" t="str">
        <f t="shared" si="21"/>
        <v/>
      </c>
      <c r="AD72" s="38" t="str">
        <f t="shared" si="22"/>
        <v/>
      </c>
      <c r="AE72" s="38" t="str">
        <f t="shared" si="23"/>
        <v/>
      </c>
      <c r="AF72" s="38" t="str">
        <f t="shared" si="24"/>
        <v/>
      </c>
      <c r="AG72" s="84">
        <f>ROUND(Att1SmallCarriers[[#This Row],[2024 Maximum Government Contribution
Self]]*(1+$B$14),2)</f>
        <v>271.43</v>
      </c>
      <c r="AH72" s="84">
        <f>ROUND(Att1SmallCarriers[[#This Row],[2024 Maximum Government Contribution
Self+1]]*(1+$B$14),2)</f>
        <v>586.5</v>
      </c>
      <c r="AI72" s="84">
        <f>ROUND(Att1SmallCarriers[[#This Row],[2024 Maximum Government Contribution
Family]]*(1+$B$14),2)</f>
        <v>646.17999999999995</v>
      </c>
      <c r="AJ72" s="212" t="str">
        <f>IF(F72="","",MIN(Att1SmallCarriers[[#This Row],[ESTIMATED 2025 Maximum Government Contribution
Self]],ROUND(AD72*0.75,2)))</f>
        <v/>
      </c>
      <c r="AK72" s="212" t="str">
        <f>IF(F72="","",MIN(Att1SmallCarriers[[#This Row],[ESTIMATED 2025 Maximum Government Contribution
Self+1]],ROUND(AE72*0.75,2)))</f>
        <v/>
      </c>
      <c r="AL72" s="212" t="str">
        <f>IF(F72="","",MIN(Att1SmallCarriers[[#This Row],[ESTIMATED 2025 Maximum Government Contribution
Family]],ROUND(AF72*0.75,2)))</f>
        <v/>
      </c>
      <c r="AM72" s="38" t="str">
        <f t="shared" si="25"/>
        <v/>
      </c>
      <c r="AN72" s="38" t="str">
        <f t="shared" si="26"/>
        <v/>
      </c>
      <c r="AO72" s="38" t="str">
        <f t="shared" si="27"/>
        <v/>
      </c>
      <c r="AP72" s="213" t="str">
        <f t="shared" si="12"/>
        <v/>
      </c>
      <c r="AQ72" s="213" t="str">
        <f t="shared" si="13"/>
        <v/>
      </c>
      <c r="AR72" s="213" t="str">
        <f t="shared" si="14"/>
        <v/>
      </c>
    </row>
    <row r="73" spans="5:44" ht="15.6" x14ac:dyDescent="0.3">
      <c r="E73" s="130"/>
      <c r="F73" s="218"/>
      <c r="L73" s="131"/>
      <c r="N73" s="132"/>
      <c r="O73" s="40"/>
      <c r="P73" s="40"/>
      <c r="Q73" s="40"/>
      <c r="R73" s="39" t="str">
        <f t="shared" si="16"/>
        <v/>
      </c>
      <c r="S73" s="38" t="str">
        <f t="shared" si="17"/>
        <v/>
      </c>
      <c r="T73" s="38" t="str">
        <f t="shared" si="18"/>
        <v/>
      </c>
      <c r="U73" s="142">
        <v>271.43</v>
      </c>
      <c r="V73" s="142">
        <v>586.5</v>
      </c>
      <c r="W73" s="142">
        <v>646.17999999999995</v>
      </c>
      <c r="X73" s="38" t="str">
        <f t="shared" si="10"/>
        <v/>
      </c>
      <c r="Y73" s="212" t="str">
        <f>IF(F73="","",IF(S73&gt;0,MIN(Att1SmallCarriers[[#This Row],[2024 Maximum Government Contribution
Self+1]],ROUND(S73*0.75,2)),"New Option"))</f>
        <v/>
      </c>
      <c r="Z73" s="212" t="str">
        <f>IF(F73="","",IF(T73&gt;0,MIN(Att1SmallCarriers[[#This Row],[2024 Maximum Government Contribution
Family]],ROUND(T73*0.75,2)),"New Option"))</f>
        <v/>
      </c>
      <c r="AA73" s="38" t="str">
        <f t="shared" si="19"/>
        <v/>
      </c>
      <c r="AB73" s="38" t="str">
        <f t="shared" si="20"/>
        <v/>
      </c>
      <c r="AC73" s="38" t="str">
        <f t="shared" si="21"/>
        <v/>
      </c>
      <c r="AD73" s="38" t="str">
        <f t="shared" si="22"/>
        <v/>
      </c>
      <c r="AE73" s="38" t="str">
        <f t="shared" si="23"/>
        <v/>
      </c>
      <c r="AF73" s="38" t="str">
        <f t="shared" si="24"/>
        <v/>
      </c>
      <c r="AG73" s="84">
        <f>ROUND(Att1SmallCarriers[[#This Row],[2024 Maximum Government Contribution
Self]]*(1+$B$14),2)</f>
        <v>271.43</v>
      </c>
      <c r="AH73" s="84">
        <f>ROUND(Att1SmallCarriers[[#This Row],[2024 Maximum Government Contribution
Self+1]]*(1+$B$14),2)</f>
        <v>586.5</v>
      </c>
      <c r="AI73" s="84">
        <f>ROUND(Att1SmallCarriers[[#This Row],[2024 Maximum Government Contribution
Family]]*(1+$B$14),2)</f>
        <v>646.17999999999995</v>
      </c>
      <c r="AJ73" s="212" t="str">
        <f>IF(F73="","",MIN(Att1SmallCarriers[[#This Row],[ESTIMATED 2025 Maximum Government Contribution
Self]],ROUND(AD73*0.75,2)))</f>
        <v/>
      </c>
      <c r="AK73" s="212" t="str">
        <f>IF(F73="","",MIN(Att1SmallCarriers[[#This Row],[ESTIMATED 2025 Maximum Government Contribution
Self+1]],ROUND(AE73*0.75,2)))</f>
        <v/>
      </c>
      <c r="AL73" s="212" t="str">
        <f>IF(F73="","",MIN(Att1SmallCarriers[[#This Row],[ESTIMATED 2025 Maximum Government Contribution
Family]],ROUND(AF73*0.75,2)))</f>
        <v/>
      </c>
      <c r="AM73" s="38" t="str">
        <f t="shared" si="25"/>
        <v/>
      </c>
      <c r="AN73" s="38" t="str">
        <f t="shared" si="26"/>
        <v/>
      </c>
      <c r="AO73" s="38" t="str">
        <f t="shared" si="27"/>
        <v/>
      </c>
      <c r="AP73" s="213" t="str">
        <f t="shared" si="12"/>
        <v/>
      </c>
      <c r="AQ73" s="213" t="str">
        <f t="shared" si="13"/>
        <v/>
      </c>
      <c r="AR73" s="213" t="str">
        <f t="shared" si="14"/>
        <v/>
      </c>
    </row>
    <row r="74" spans="5:44" ht="15.6" x14ac:dyDescent="0.3">
      <c r="E74" s="130"/>
      <c r="F74" s="218"/>
      <c r="L74" s="131"/>
      <c r="N74" s="132"/>
      <c r="O74" s="40"/>
      <c r="P74" s="40"/>
      <c r="Q74" s="40"/>
      <c r="R74" s="39" t="str">
        <f t="shared" si="16"/>
        <v/>
      </c>
      <c r="S74" s="38" t="str">
        <f t="shared" si="17"/>
        <v/>
      </c>
      <c r="T74" s="38" t="str">
        <f t="shared" si="18"/>
        <v/>
      </c>
      <c r="U74" s="142">
        <v>271.43</v>
      </c>
      <c r="V74" s="142">
        <v>586.5</v>
      </c>
      <c r="W74" s="142">
        <v>646.17999999999995</v>
      </c>
      <c r="X74" s="38" t="str">
        <f t="shared" si="10"/>
        <v/>
      </c>
      <c r="Y74" s="212" t="str">
        <f>IF(F74="","",IF(S74&gt;0,MIN(Att1SmallCarriers[[#This Row],[2024 Maximum Government Contribution
Self+1]],ROUND(S74*0.75,2)),"New Option"))</f>
        <v/>
      </c>
      <c r="Z74" s="212" t="str">
        <f>IF(F74="","",IF(T74&gt;0,MIN(Att1SmallCarriers[[#This Row],[2024 Maximum Government Contribution
Family]],ROUND(T74*0.75,2)),"New Option"))</f>
        <v/>
      </c>
      <c r="AA74" s="38" t="str">
        <f t="shared" si="19"/>
        <v/>
      </c>
      <c r="AB74" s="38" t="str">
        <f t="shared" si="20"/>
        <v/>
      </c>
      <c r="AC74" s="38" t="str">
        <f t="shared" si="21"/>
        <v/>
      </c>
      <c r="AD74" s="38" t="str">
        <f t="shared" si="22"/>
        <v/>
      </c>
      <c r="AE74" s="38" t="str">
        <f t="shared" si="23"/>
        <v/>
      </c>
      <c r="AF74" s="38" t="str">
        <f t="shared" si="24"/>
        <v/>
      </c>
      <c r="AG74" s="84">
        <f>ROUND(Att1SmallCarriers[[#This Row],[2024 Maximum Government Contribution
Self]]*(1+$B$14),2)</f>
        <v>271.43</v>
      </c>
      <c r="AH74" s="84">
        <f>ROUND(Att1SmallCarriers[[#This Row],[2024 Maximum Government Contribution
Self+1]]*(1+$B$14),2)</f>
        <v>586.5</v>
      </c>
      <c r="AI74" s="84">
        <f>ROUND(Att1SmallCarriers[[#This Row],[2024 Maximum Government Contribution
Family]]*(1+$B$14),2)</f>
        <v>646.17999999999995</v>
      </c>
      <c r="AJ74" s="212" t="str">
        <f>IF(F74="","",MIN(Att1SmallCarriers[[#This Row],[ESTIMATED 2025 Maximum Government Contribution
Self]],ROUND(AD74*0.75,2)))</f>
        <v/>
      </c>
      <c r="AK74" s="212" t="str">
        <f>IF(F74="","",MIN(Att1SmallCarriers[[#This Row],[ESTIMATED 2025 Maximum Government Contribution
Self+1]],ROUND(AE74*0.75,2)))</f>
        <v/>
      </c>
      <c r="AL74" s="212" t="str">
        <f>IF(F74="","",MIN(Att1SmallCarriers[[#This Row],[ESTIMATED 2025 Maximum Government Contribution
Family]],ROUND(AF74*0.75,2)))</f>
        <v/>
      </c>
      <c r="AM74" s="38" t="str">
        <f t="shared" si="25"/>
        <v/>
      </c>
      <c r="AN74" s="38" t="str">
        <f t="shared" si="26"/>
        <v/>
      </c>
      <c r="AO74" s="38" t="str">
        <f t="shared" si="27"/>
        <v/>
      </c>
      <c r="AP74" s="213" t="str">
        <f t="shared" si="12"/>
        <v/>
      </c>
      <c r="AQ74" s="213" t="str">
        <f t="shared" si="13"/>
        <v/>
      </c>
      <c r="AR74" s="213" t="str">
        <f t="shared" si="14"/>
        <v/>
      </c>
    </row>
    <row r="75" spans="5:44" ht="15.6" x14ac:dyDescent="0.3">
      <c r="E75" s="130"/>
      <c r="F75" s="218"/>
      <c r="L75" s="131"/>
      <c r="N75" s="132"/>
      <c r="O75" s="40"/>
      <c r="P75" s="40"/>
      <c r="Q75" s="40"/>
      <c r="R75" s="39" t="str">
        <f t="shared" si="16"/>
        <v/>
      </c>
      <c r="S75" s="38" t="str">
        <f t="shared" si="17"/>
        <v/>
      </c>
      <c r="T75" s="38" t="str">
        <f t="shared" si="18"/>
        <v/>
      </c>
      <c r="U75" s="142">
        <v>271.43</v>
      </c>
      <c r="V75" s="142">
        <v>586.5</v>
      </c>
      <c r="W75" s="142">
        <v>646.17999999999995</v>
      </c>
      <c r="X75" s="38" t="str">
        <f t="shared" si="10"/>
        <v/>
      </c>
      <c r="Y75" s="212" t="str">
        <f>IF(F75="","",IF(S75&gt;0,MIN(Att1SmallCarriers[[#This Row],[2024 Maximum Government Contribution
Self+1]],ROUND(S75*0.75,2)),"New Option"))</f>
        <v/>
      </c>
      <c r="Z75" s="212" t="str">
        <f>IF(F75="","",IF(T75&gt;0,MIN(Att1SmallCarriers[[#This Row],[2024 Maximum Government Contribution
Family]],ROUND(T75*0.75,2)),"New Option"))</f>
        <v/>
      </c>
      <c r="AA75" s="38" t="str">
        <f t="shared" si="19"/>
        <v/>
      </c>
      <c r="AB75" s="38" t="str">
        <f t="shared" si="20"/>
        <v/>
      </c>
      <c r="AC75" s="38" t="str">
        <f t="shared" si="21"/>
        <v/>
      </c>
      <c r="AD75" s="38" t="str">
        <f t="shared" si="22"/>
        <v/>
      </c>
      <c r="AE75" s="38" t="str">
        <f t="shared" si="23"/>
        <v/>
      </c>
      <c r="AF75" s="38" t="str">
        <f t="shared" si="24"/>
        <v/>
      </c>
      <c r="AG75" s="84">
        <f>ROUND(Att1SmallCarriers[[#This Row],[2024 Maximum Government Contribution
Self]]*(1+$B$14),2)</f>
        <v>271.43</v>
      </c>
      <c r="AH75" s="84">
        <f>ROUND(Att1SmallCarriers[[#This Row],[2024 Maximum Government Contribution
Self+1]]*(1+$B$14),2)</f>
        <v>586.5</v>
      </c>
      <c r="AI75" s="84">
        <f>ROUND(Att1SmallCarriers[[#This Row],[2024 Maximum Government Contribution
Family]]*(1+$B$14),2)</f>
        <v>646.17999999999995</v>
      </c>
      <c r="AJ75" s="212" t="str">
        <f>IF(F75="","",MIN(Att1SmallCarriers[[#This Row],[ESTIMATED 2025 Maximum Government Contribution
Self]],ROUND(AD75*0.75,2)))</f>
        <v/>
      </c>
      <c r="AK75" s="212" t="str">
        <f>IF(F75="","",MIN(Att1SmallCarriers[[#This Row],[ESTIMATED 2025 Maximum Government Contribution
Self+1]],ROUND(AE75*0.75,2)))</f>
        <v/>
      </c>
      <c r="AL75" s="212" t="str">
        <f>IF(F75="","",MIN(Att1SmallCarriers[[#This Row],[ESTIMATED 2025 Maximum Government Contribution
Family]],ROUND(AF75*0.75,2)))</f>
        <v/>
      </c>
      <c r="AM75" s="38" t="str">
        <f t="shared" si="25"/>
        <v/>
      </c>
      <c r="AN75" s="38" t="str">
        <f t="shared" si="26"/>
        <v/>
      </c>
      <c r="AO75" s="38" t="str">
        <f t="shared" si="27"/>
        <v/>
      </c>
      <c r="AP75" s="213" t="str">
        <f t="shared" si="12"/>
        <v/>
      </c>
      <c r="AQ75" s="213" t="str">
        <f t="shared" si="13"/>
        <v/>
      </c>
      <c r="AR75" s="213" t="str">
        <f t="shared" si="14"/>
        <v/>
      </c>
    </row>
    <row r="76" spans="5:44" ht="15.6" x14ac:dyDescent="0.3">
      <c r="E76" s="130"/>
      <c r="F76" s="218"/>
      <c r="L76" s="131"/>
      <c r="N76" s="132"/>
      <c r="O76" s="40"/>
      <c r="P76" s="40"/>
      <c r="Q76" s="40"/>
      <c r="R76" s="39" t="str">
        <f t="shared" si="16"/>
        <v/>
      </c>
      <c r="S76" s="38" t="str">
        <f t="shared" si="17"/>
        <v/>
      </c>
      <c r="T76" s="38" t="str">
        <f t="shared" si="18"/>
        <v/>
      </c>
      <c r="U76" s="142">
        <v>271.43</v>
      </c>
      <c r="V76" s="142">
        <v>586.5</v>
      </c>
      <c r="W76" s="142">
        <v>646.17999999999995</v>
      </c>
      <c r="X76" s="38" t="str">
        <f t="shared" si="10"/>
        <v/>
      </c>
      <c r="Y76" s="212" t="str">
        <f>IF(F76="","",IF(S76&gt;0,MIN(Att1SmallCarriers[[#This Row],[2024 Maximum Government Contribution
Self+1]],ROUND(S76*0.75,2)),"New Option"))</f>
        <v/>
      </c>
      <c r="Z76" s="212" t="str">
        <f>IF(F76="","",IF(T76&gt;0,MIN(Att1SmallCarriers[[#This Row],[2024 Maximum Government Contribution
Family]],ROUND(T76*0.75,2)),"New Option"))</f>
        <v/>
      </c>
      <c r="AA76" s="38" t="str">
        <f t="shared" si="19"/>
        <v/>
      </c>
      <c r="AB76" s="38" t="str">
        <f t="shared" si="20"/>
        <v/>
      </c>
      <c r="AC76" s="38" t="str">
        <f t="shared" si="21"/>
        <v/>
      </c>
      <c r="AD76" s="38" t="str">
        <f t="shared" si="22"/>
        <v/>
      </c>
      <c r="AE76" s="38" t="str">
        <f t="shared" si="23"/>
        <v/>
      </c>
      <c r="AF76" s="38" t="str">
        <f t="shared" si="24"/>
        <v/>
      </c>
      <c r="AG76" s="84">
        <f>ROUND(Att1SmallCarriers[[#This Row],[2024 Maximum Government Contribution
Self]]*(1+$B$14),2)</f>
        <v>271.43</v>
      </c>
      <c r="AH76" s="84">
        <f>ROUND(Att1SmallCarriers[[#This Row],[2024 Maximum Government Contribution
Self+1]]*(1+$B$14),2)</f>
        <v>586.5</v>
      </c>
      <c r="AI76" s="84">
        <f>ROUND(Att1SmallCarriers[[#This Row],[2024 Maximum Government Contribution
Family]]*(1+$B$14),2)</f>
        <v>646.17999999999995</v>
      </c>
      <c r="AJ76" s="212" t="str">
        <f>IF(F76="","",MIN(Att1SmallCarriers[[#This Row],[ESTIMATED 2025 Maximum Government Contribution
Self]],ROUND(AD76*0.75,2)))</f>
        <v/>
      </c>
      <c r="AK76" s="212" t="str">
        <f>IF(F76="","",MIN(Att1SmallCarriers[[#This Row],[ESTIMATED 2025 Maximum Government Contribution
Self+1]],ROUND(AE76*0.75,2)))</f>
        <v/>
      </c>
      <c r="AL76" s="212" t="str">
        <f>IF(F76="","",MIN(Att1SmallCarriers[[#This Row],[ESTIMATED 2025 Maximum Government Contribution
Family]],ROUND(AF76*0.75,2)))</f>
        <v/>
      </c>
      <c r="AM76" s="38" t="str">
        <f t="shared" si="25"/>
        <v/>
      </c>
      <c r="AN76" s="38" t="str">
        <f t="shared" si="26"/>
        <v/>
      </c>
      <c r="AO76" s="38" t="str">
        <f t="shared" si="27"/>
        <v/>
      </c>
      <c r="AP76" s="213" t="str">
        <f t="shared" si="12"/>
        <v/>
      </c>
      <c r="AQ76" s="213" t="str">
        <f t="shared" si="13"/>
        <v/>
      </c>
      <c r="AR76" s="213" t="str">
        <f t="shared" si="14"/>
        <v/>
      </c>
    </row>
    <row r="77" spans="5:44" ht="15.6" x14ac:dyDescent="0.3">
      <c r="E77" s="130"/>
      <c r="F77" s="218"/>
      <c r="L77" s="131"/>
      <c r="N77" s="132"/>
      <c r="O77" s="40"/>
      <c r="P77" s="40"/>
      <c r="Q77" s="40"/>
      <c r="R77" s="39" t="str">
        <f t="shared" si="16"/>
        <v/>
      </c>
      <c r="S77" s="38" t="str">
        <f t="shared" si="17"/>
        <v/>
      </c>
      <c r="T77" s="38" t="str">
        <f t="shared" si="18"/>
        <v/>
      </c>
      <c r="U77" s="142">
        <v>271.43</v>
      </c>
      <c r="V77" s="142">
        <v>586.5</v>
      </c>
      <c r="W77" s="142">
        <v>646.17999999999995</v>
      </c>
      <c r="X77" s="38" t="str">
        <f t="shared" si="10"/>
        <v/>
      </c>
      <c r="Y77" s="212" t="str">
        <f>IF(F77="","",IF(S77&gt;0,MIN(Att1SmallCarriers[[#This Row],[2024 Maximum Government Contribution
Self+1]],ROUND(S77*0.75,2)),"New Option"))</f>
        <v/>
      </c>
      <c r="Z77" s="212" t="str">
        <f>IF(F77="","",IF(T77&gt;0,MIN(Att1SmallCarriers[[#This Row],[2024 Maximum Government Contribution
Family]],ROUND(T77*0.75,2)),"New Option"))</f>
        <v/>
      </c>
      <c r="AA77" s="38" t="str">
        <f t="shared" si="19"/>
        <v/>
      </c>
      <c r="AB77" s="38" t="str">
        <f t="shared" si="20"/>
        <v/>
      </c>
      <c r="AC77" s="38" t="str">
        <f t="shared" si="21"/>
        <v/>
      </c>
      <c r="AD77" s="38" t="str">
        <f t="shared" si="22"/>
        <v/>
      </c>
      <c r="AE77" s="38" t="str">
        <f t="shared" si="23"/>
        <v/>
      </c>
      <c r="AF77" s="38" t="str">
        <f t="shared" si="24"/>
        <v/>
      </c>
      <c r="AG77" s="84">
        <f>ROUND(Att1SmallCarriers[[#This Row],[2024 Maximum Government Contribution
Self]]*(1+$B$14),2)</f>
        <v>271.43</v>
      </c>
      <c r="AH77" s="84">
        <f>ROUND(Att1SmallCarriers[[#This Row],[2024 Maximum Government Contribution
Self+1]]*(1+$B$14),2)</f>
        <v>586.5</v>
      </c>
      <c r="AI77" s="84">
        <f>ROUND(Att1SmallCarriers[[#This Row],[2024 Maximum Government Contribution
Family]]*(1+$B$14),2)</f>
        <v>646.17999999999995</v>
      </c>
      <c r="AJ77" s="212" t="str">
        <f>IF(F77="","",MIN(Att1SmallCarriers[[#This Row],[ESTIMATED 2025 Maximum Government Contribution
Self]],ROUND(AD77*0.75,2)))</f>
        <v/>
      </c>
      <c r="AK77" s="212" t="str">
        <f>IF(F77="","",MIN(Att1SmallCarriers[[#This Row],[ESTIMATED 2025 Maximum Government Contribution
Self+1]],ROUND(AE77*0.75,2)))</f>
        <v/>
      </c>
      <c r="AL77" s="212" t="str">
        <f>IF(F77="","",MIN(Att1SmallCarriers[[#This Row],[ESTIMATED 2025 Maximum Government Contribution
Family]],ROUND(AF77*0.75,2)))</f>
        <v/>
      </c>
      <c r="AM77" s="38" t="str">
        <f t="shared" si="25"/>
        <v/>
      </c>
      <c r="AN77" s="38" t="str">
        <f t="shared" si="26"/>
        <v/>
      </c>
      <c r="AO77" s="38" t="str">
        <f t="shared" si="27"/>
        <v/>
      </c>
      <c r="AP77" s="213" t="str">
        <f t="shared" si="12"/>
        <v/>
      </c>
      <c r="AQ77" s="213" t="str">
        <f t="shared" si="13"/>
        <v/>
      </c>
      <c r="AR77" s="213" t="str">
        <f t="shared" si="14"/>
        <v/>
      </c>
    </row>
    <row r="78" spans="5:44" ht="15.6" x14ac:dyDescent="0.3">
      <c r="E78" s="130"/>
      <c r="F78" s="218"/>
      <c r="L78" s="131"/>
      <c r="N78" s="132"/>
      <c r="O78" s="40"/>
      <c r="P78" s="40"/>
      <c r="Q78" s="40"/>
      <c r="R78" s="39" t="str">
        <f t="shared" si="16"/>
        <v/>
      </c>
      <c r="S78" s="38" t="str">
        <f t="shared" si="17"/>
        <v/>
      </c>
      <c r="T78" s="38" t="str">
        <f t="shared" si="18"/>
        <v/>
      </c>
      <c r="U78" s="142">
        <v>271.43</v>
      </c>
      <c r="V78" s="142">
        <v>586.5</v>
      </c>
      <c r="W78" s="142">
        <v>646.17999999999995</v>
      </c>
      <c r="X78" s="38" t="str">
        <f t="shared" si="10"/>
        <v/>
      </c>
      <c r="Y78" s="212" t="str">
        <f>IF(F78="","",IF(S78&gt;0,MIN(Att1SmallCarriers[[#This Row],[2024 Maximum Government Contribution
Self+1]],ROUND(S78*0.75,2)),"New Option"))</f>
        <v/>
      </c>
      <c r="Z78" s="212" t="str">
        <f>IF(F78="","",IF(T78&gt;0,MIN(Att1SmallCarriers[[#This Row],[2024 Maximum Government Contribution
Family]],ROUND(T78*0.75,2)),"New Option"))</f>
        <v/>
      </c>
      <c r="AA78" s="38" t="str">
        <f t="shared" si="19"/>
        <v/>
      </c>
      <c r="AB78" s="38" t="str">
        <f t="shared" si="20"/>
        <v/>
      </c>
      <c r="AC78" s="38" t="str">
        <f t="shared" si="21"/>
        <v/>
      </c>
      <c r="AD78" s="38" t="str">
        <f t="shared" si="22"/>
        <v/>
      </c>
      <c r="AE78" s="38" t="str">
        <f t="shared" si="23"/>
        <v/>
      </c>
      <c r="AF78" s="38" t="str">
        <f t="shared" si="24"/>
        <v/>
      </c>
      <c r="AG78" s="84">
        <f>ROUND(Att1SmallCarriers[[#This Row],[2024 Maximum Government Contribution
Self]]*(1+$B$14),2)</f>
        <v>271.43</v>
      </c>
      <c r="AH78" s="84">
        <f>ROUND(Att1SmallCarriers[[#This Row],[2024 Maximum Government Contribution
Self+1]]*(1+$B$14),2)</f>
        <v>586.5</v>
      </c>
      <c r="AI78" s="84">
        <f>ROUND(Att1SmallCarriers[[#This Row],[2024 Maximum Government Contribution
Family]]*(1+$B$14),2)</f>
        <v>646.17999999999995</v>
      </c>
      <c r="AJ78" s="212" t="str">
        <f>IF(F78="","",MIN(Att1SmallCarriers[[#This Row],[ESTIMATED 2025 Maximum Government Contribution
Self]],ROUND(AD78*0.75,2)))</f>
        <v/>
      </c>
      <c r="AK78" s="212" t="str">
        <f>IF(F78="","",MIN(Att1SmallCarriers[[#This Row],[ESTIMATED 2025 Maximum Government Contribution
Self+1]],ROUND(AE78*0.75,2)))</f>
        <v/>
      </c>
      <c r="AL78" s="212" t="str">
        <f>IF(F78="","",MIN(Att1SmallCarriers[[#This Row],[ESTIMATED 2025 Maximum Government Contribution
Family]],ROUND(AF78*0.75,2)))</f>
        <v/>
      </c>
      <c r="AM78" s="38" t="str">
        <f t="shared" si="25"/>
        <v/>
      </c>
      <c r="AN78" s="38" t="str">
        <f t="shared" si="26"/>
        <v/>
      </c>
      <c r="AO78" s="38" t="str">
        <f t="shared" si="27"/>
        <v/>
      </c>
      <c r="AP78" s="213" t="str">
        <f t="shared" si="12"/>
        <v/>
      </c>
      <c r="AQ78" s="213" t="str">
        <f t="shared" si="13"/>
        <v/>
      </c>
      <c r="AR78" s="213" t="str">
        <f t="shared" si="14"/>
        <v/>
      </c>
    </row>
    <row r="79" spans="5:44" ht="15.6" x14ac:dyDescent="0.3">
      <c r="E79" s="130"/>
      <c r="F79" s="218"/>
      <c r="L79" s="131"/>
      <c r="N79" s="132"/>
      <c r="O79" s="40"/>
      <c r="P79" s="40"/>
      <c r="Q79" s="40"/>
      <c r="R79" s="39" t="str">
        <f t="shared" si="16"/>
        <v/>
      </c>
      <c r="S79" s="38" t="str">
        <f t="shared" si="17"/>
        <v/>
      </c>
      <c r="T79" s="38" t="str">
        <f t="shared" si="18"/>
        <v/>
      </c>
      <c r="U79" s="142">
        <v>271.43</v>
      </c>
      <c r="V79" s="142">
        <v>586.5</v>
      </c>
      <c r="W79" s="142">
        <v>646.17999999999995</v>
      </c>
      <c r="X79" s="38" t="str">
        <f t="shared" si="10"/>
        <v/>
      </c>
      <c r="Y79" s="212" t="str">
        <f>IF(F79="","",IF(S79&gt;0,MIN(Att1SmallCarriers[[#This Row],[2024 Maximum Government Contribution
Self+1]],ROUND(S79*0.75,2)),"New Option"))</f>
        <v/>
      </c>
      <c r="Z79" s="212" t="str">
        <f>IF(F79="","",IF(T79&gt;0,MIN(Att1SmallCarriers[[#This Row],[2024 Maximum Government Contribution
Family]],ROUND(T79*0.75,2)),"New Option"))</f>
        <v/>
      </c>
      <c r="AA79" s="38" t="str">
        <f t="shared" si="19"/>
        <v/>
      </c>
      <c r="AB79" s="38" t="str">
        <f t="shared" si="20"/>
        <v/>
      </c>
      <c r="AC79" s="38" t="str">
        <f t="shared" si="21"/>
        <v/>
      </c>
      <c r="AD79" s="38" t="str">
        <f t="shared" si="22"/>
        <v/>
      </c>
      <c r="AE79" s="38" t="str">
        <f t="shared" si="23"/>
        <v/>
      </c>
      <c r="AF79" s="38" t="str">
        <f t="shared" si="24"/>
        <v/>
      </c>
      <c r="AG79" s="84">
        <f>ROUND(Att1SmallCarriers[[#This Row],[2024 Maximum Government Contribution
Self]]*(1+$B$14),2)</f>
        <v>271.43</v>
      </c>
      <c r="AH79" s="84">
        <f>ROUND(Att1SmallCarriers[[#This Row],[2024 Maximum Government Contribution
Self+1]]*(1+$B$14),2)</f>
        <v>586.5</v>
      </c>
      <c r="AI79" s="84">
        <f>ROUND(Att1SmallCarriers[[#This Row],[2024 Maximum Government Contribution
Family]]*(1+$B$14),2)</f>
        <v>646.17999999999995</v>
      </c>
      <c r="AJ79" s="212" t="str">
        <f>IF(F79="","",MIN(Att1SmallCarriers[[#This Row],[ESTIMATED 2025 Maximum Government Contribution
Self]],ROUND(AD79*0.75,2)))</f>
        <v/>
      </c>
      <c r="AK79" s="212" t="str">
        <f>IF(F79="","",MIN(Att1SmallCarriers[[#This Row],[ESTIMATED 2025 Maximum Government Contribution
Self+1]],ROUND(AE79*0.75,2)))</f>
        <v/>
      </c>
      <c r="AL79" s="212" t="str">
        <f>IF(F79="","",MIN(Att1SmallCarriers[[#This Row],[ESTIMATED 2025 Maximum Government Contribution
Family]],ROUND(AF79*0.75,2)))</f>
        <v/>
      </c>
      <c r="AM79" s="38" t="str">
        <f t="shared" si="25"/>
        <v/>
      </c>
      <c r="AN79" s="38" t="str">
        <f t="shared" si="26"/>
        <v/>
      </c>
      <c r="AO79" s="38" t="str">
        <f t="shared" si="27"/>
        <v/>
      </c>
      <c r="AP79" s="213" t="str">
        <f t="shared" si="12"/>
        <v/>
      </c>
      <c r="AQ79" s="213" t="str">
        <f t="shared" si="13"/>
        <v/>
      </c>
      <c r="AR79" s="213" t="str">
        <f t="shared" si="14"/>
        <v/>
      </c>
    </row>
    <row r="80" spans="5:44" ht="15.6" x14ac:dyDescent="0.3">
      <c r="E80" s="130"/>
      <c r="F80" s="218"/>
      <c r="L80" s="131"/>
      <c r="N80" s="132"/>
      <c r="O80" s="40"/>
      <c r="P80" s="40"/>
      <c r="Q80" s="40"/>
      <c r="R80" s="39" t="str">
        <f t="shared" si="16"/>
        <v/>
      </c>
      <c r="S80" s="38" t="str">
        <f t="shared" si="17"/>
        <v/>
      </c>
      <c r="T80" s="38" t="str">
        <f t="shared" si="18"/>
        <v/>
      </c>
      <c r="U80" s="142">
        <v>271.43</v>
      </c>
      <c r="V80" s="142">
        <v>586.5</v>
      </c>
      <c r="W80" s="142">
        <v>646.17999999999995</v>
      </c>
      <c r="X80" s="38" t="str">
        <f t="shared" si="10"/>
        <v/>
      </c>
      <c r="Y80" s="212" t="str">
        <f>IF(F80="","",IF(S80&gt;0,MIN(Att1SmallCarriers[[#This Row],[2024 Maximum Government Contribution
Self+1]],ROUND(S80*0.75,2)),"New Option"))</f>
        <v/>
      </c>
      <c r="Z80" s="212" t="str">
        <f>IF(F80="","",IF(T80&gt;0,MIN(Att1SmallCarriers[[#This Row],[2024 Maximum Government Contribution
Family]],ROUND(T80*0.75,2)),"New Option"))</f>
        <v/>
      </c>
      <c r="AA80" s="38" t="str">
        <f t="shared" si="19"/>
        <v/>
      </c>
      <c r="AB80" s="38" t="str">
        <f t="shared" si="20"/>
        <v/>
      </c>
      <c r="AC80" s="38" t="str">
        <f t="shared" si="21"/>
        <v/>
      </c>
      <c r="AD80" s="38" t="str">
        <f t="shared" si="22"/>
        <v/>
      </c>
      <c r="AE80" s="38" t="str">
        <f t="shared" si="23"/>
        <v/>
      </c>
      <c r="AF80" s="38" t="str">
        <f t="shared" si="24"/>
        <v/>
      </c>
      <c r="AG80" s="84">
        <f>ROUND(Att1SmallCarriers[[#This Row],[2024 Maximum Government Contribution
Self]]*(1+$B$14),2)</f>
        <v>271.43</v>
      </c>
      <c r="AH80" s="84">
        <f>ROUND(Att1SmallCarriers[[#This Row],[2024 Maximum Government Contribution
Self+1]]*(1+$B$14),2)</f>
        <v>586.5</v>
      </c>
      <c r="AI80" s="84">
        <f>ROUND(Att1SmallCarriers[[#This Row],[2024 Maximum Government Contribution
Family]]*(1+$B$14),2)</f>
        <v>646.17999999999995</v>
      </c>
      <c r="AJ80" s="212" t="str">
        <f>IF(F80="","",MIN(Att1SmallCarriers[[#This Row],[ESTIMATED 2025 Maximum Government Contribution
Self]],ROUND(AD80*0.75,2)))</f>
        <v/>
      </c>
      <c r="AK80" s="212" t="str">
        <f>IF(F80="","",MIN(Att1SmallCarriers[[#This Row],[ESTIMATED 2025 Maximum Government Contribution
Self+1]],ROUND(AE80*0.75,2)))</f>
        <v/>
      </c>
      <c r="AL80" s="212" t="str">
        <f>IF(F80="","",MIN(Att1SmallCarriers[[#This Row],[ESTIMATED 2025 Maximum Government Contribution
Family]],ROUND(AF80*0.75,2)))</f>
        <v/>
      </c>
      <c r="AM80" s="38" t="str">
        <f t="shared" si="25"/>
        <v/>
      </c>
      <c r="AN80" s="38" t="str">
        <f t="shared" si="26"/>
        <v/>
      </c>
      <c r="AO80" s="38" t="str">
        <f t="shared" si="27"/>
        <v/>
      </c>
      <c r="AP80" s="213" t="str">
        <f t="shared" si="12"/>
        <v/>
      </c>
      <c r="AQ80" s="213" t="str">
        <f t="shared" si="13"/>
        <v/>
      </c>
      <c r="AR80" s="213" t="str">
        <f t="shared" si="14"/>
        <v/>
      </c>
    </row>
    <row r="81" spans="5:44" ht="15.6" x14ac:dyDescent="0.3">
      <c r="E81" s="130"/>
      <c r="F81" s="218"/>
      <c r="L81" s="131"/>
      <c r="N81" s="132"/>
      <c r="O81" s="40"/>
      <c r="P81" s="40"/>
      <c r="Q81" s="40"/>
      <c r="R81" s="39" t="str">
        <f t="shared" si="16"/>
        <v/>
      </c>
      <c r="S81" s="38" t="str">
        <f t="shared" si="17"/>
        <v/>
      </c>
      <c r="T81" s="38" t="str">
        <f t="shared" si="18"/>
        <v/>
      </c>
      <c r="U81" s="142">
        <v>271.43</v>
      </c>
      <c r="V81" s="142">
        <v>586.5</v>
      </c>
      <c r="W81" s="142">
        <v>646.17999999999995</v>
      </c>
      <c r="X81" s="38" t="str">
        <f t="shared" si="10"/>
        <v/>
      </c>
      <c r="Y81" s="212" t="str">
        <f>IF(F81="","",IF(S81&gt;0,MIN(Att1SmallCarriers[[#This Row],[2024 Maximum Government Contribution
Self+1]],ROUND(S81*0.75,2)),"New Option"))</f>
        <v/>
      </c>
      <c r="Z81" s="212" t="str">
        <f>IF(F81="","",IF(T81&gt;0,MIN(Att1SmallCarriers[[#This Row],[2024 Maximum Government Contribution
Family]],ROUND(T81*0.75,2)),"New Option"))</f>
        <v/>
      </c>
      <c r="AA81" s="38" t="str">
        <f t="shared" si="19"/>
        <v/>
      </c>
      <c r="AB81" s="38" t="str">
        <f t="shared" si="20"/>
        <v/>
      </c>
      <c r="AC81" s="38" t="str">
        <f t="shared" si="21"/>
        <v/>
      </c>
      <c r="AD81" s="38" t="str">
        <f t="shared" si="22"/>
        <v/>
      </c>
      <c r="AE81" s="38" t="str">
        <f t="shared" si="23"/>
        <v/>
      </c>
      <c r="AF81" s="38" t="str">
        <f t="shared" si="24"/>
        <v/>
      </c>
      <c r="AG81" s="84">
        <f>ROUND(Att1SmallCarriers[[#This Row],[2024 Maximum Government Contribution
Self]]*(1+$B$14),2)</f>
        <v>271.43</v>
      </c>
      <c r="AH81" s="84">
        <f>ROUND(Att1SmallCarriers[[#This Row],[2024 Maximum Government Contribution
Self+1]]*(1+$B$14),2)</f>
        <v>586.5</v>
      </c>
      <c r="AI81" s="84">
        <f>ROUND(Att1SmallCarriers[[#This Row],[2024 Maximum Government Contribution
Family]]*(1+$B$14),2)</f>
        <v>646.17999999999995</v>
      </c>
      <c r="AJ81" s="212" t="str">
        <f>IF(F81="","",MIN(Att1SmallCarriers[[#This Row],[ESTIMATED 2025 Maximum Government Contribution
Self]],ROUND(AD81*0.75,2)))</f>
        <v/>
      </c>
      <c r="AK81" s="212" t="str">
        <f>IF(F81="","",MIN(Att1SmallCarriers[[#This Row],[ESTIMATED 2025 Maximum Government Contribution
Self+1]],ROUND(AE81*0.75,2)))</f>
        <v/>
      </c>
      <c r="AL81" s="212" t="str">
        <f>IF(F81="","",MIN(Att1SmallCarriers[[#This Row],[ESTIMATED 2025 Maximum Government Contribution
Family]],ROUND(AF81*0.75,2)))</f>
        <v/>
      </c>
      <c r="AM81" s="38" t="str">
        <f t="shared" si="25"/>
        <v/>
      </c>
      <c r="AN81" s="38" t="str">
        <f t="shared" si="26"/>
        <v/>
      </c>
      <c r="AO81" s="38" t="str">
        <f t="shared" si="27"/>
        <v/>
      </c>
      <c r="AP81" s="213" t="str">
        <f t="shared" si="12"/>
        <v/>
      </c>
      <c r="AQ81" s="213" t="str">
        <f t="shared" si="13"/>
        <v/>
      </c>
      <c r="AR81" s="213" t="str">
        <f t="shared" si="14"/>
        <v/>
      </c>
    </row>
    <row r="82" spans="5:44" ht="15.6" x14ac:dyDescent="0.3">
      <c r="E82" s="130"/>
      <c r="F82" s="218"/>
      <c r="L82" s="131"/>
      <c r="N82" s="132"/>
      <c r="O82" s="40"/>
      <c r="P82" s="40"/>
      <c r="Q82" s="40"/>
      <c r="R82" s="39" t="str">
        <f t="shared" si="16"/>
        <v/>
      </c>
      <c r="S82" s="38" t="str">
        <f t="shared" si="17"/>
        <v/>
      </c>
      <c r="T82" s="38" t="str">
        <f t="shared" si="18"/>
        <v/>
      </c>
      <c r="U82" s="142">
        <v>271.43</v>
      </c>
      <c r="V82" s="142">
        <v>586.5</v>
      </c>
      <c r="W82" s="142">
        <v>646.17999999999995</v>
      </c>
      <c r="X82" s="38" t="str">
        <f t="shared" si="10"/>
        <v/>
      </c>
      <c r="Y82" s="212" t="str">
        <f>IF(F82="","",IF(S82&gt;0,MIN(Att1SmallCarriers[[#This Row],[2024 Maximum Government Contribution
Self+1]],ROUND(S82*0.75,2)),"New Option"))</f>
        <v/>
      </c>
      <c r="Z82" s="212" t="str">
        <f>IF(F82="","",IF(T82&gt;0,MIN(Att1SmallCarriers[[#This Row],[2024 Maximum Government Contribution
Family]],ROUND(T82*0.75,2)),"New Option"))</f>
        <v/>
      </c>
      <c r="AA82" s="38" t="str">
        <f t="shared" si="19"/>
        <v/>
      </c>
      <c r="AB82" s="38" t="str">
        <f t="shared" si="20"/>
        <v/>
      </c>
      <c r="AC82" s="38" t="str">
        <f t="shared" si="21"/>
        <v/>
      </c>
      <c r="AD82" s="38" t="str">
        <f t="shared" si="22"/>
        <v/>
      </c>
      <c r="AE82" s="38" t="str">
        <f t="shared" si="23"/>
        <v/>
      </c>
      <c r="AF82" s="38" t="str">
        <f t="shared" si="24"/>
        <v/>
      </c>
      <c r="AG82" s="84">
        <f>ROUND(Att1SmallCarriers[[#This Row],[2024 Maximum Government Contribution
Self]]*(1+$B$14),2)</f>
        <v>271.43</v>
      </c>
      <c r="AH82" s="84">
        <f>ROUND(Att1SmallCarriers[[#This Row],[2024 Maximum Government Contribution
Self+1]]*(1+$B$14),2)</f>
        <v>586.5</v>
      </c>
      <c r="AI82" s="84">
        <f>ROUND(Att1SmallCarriers[[#This Row],[2024 Maximum Government Contribution
Family]]*(1+$B$14),2)</f>
        <v>646.17999999999995</v>
      </c>
      <c r="AJ82" s="212" t="str">
        <f>IF(F82="","",MIN(Att1SmallCarriers[[#This Row],[ESTIMATED 2025 Maximum Government Contribution
Self]],ROUND(AD82*0.75,2)))</f>
        <v/>
      </c>
      <c r="AK82" s="212" t="str">
        <f>IF(F82="","",MIN(Att1SmallCarriers[[#This Row],[ESTIMATED 2025 Maximum Government Contribution
Self+1]],ROUND(AE82*0.75,2)))</f>
        <v/>
      </c>
      <c r="AL82" s="212" t="str">
        <f>IF(F82="","",MIN(Att1SmallCarriers[[#This Row],[ESTIMATED 2025 Maximum Government Contribution
Family]],ROUND(AF82*0.75,2)))</f>
        <v/>
      </c>
      <c r="AM82" s="38" t="str">
        <f t="shared" si="25"/>
        <v/>
      </c>
      <c r="AN82" s="38" t="str">
        <f t="shared" si="26"/>
        <v/>
      </c>
      <c r="AO82" s="38" t="str">
        <f t="shared" si="27"/>
        <v/>
      </c>
      <c r="AP82" s="213" t="str">
        <f t="shared" si="12"/>
        <v/>
      </c>
      <c r="AQ82" s="213" t="str">
        <f t="shared" si="13"/>
        <v/>
      </c>
      <c r="AR82" s="213" t="str">
        <f t="shared" si="14"/>
        <v/>
      </c>
    </row>
    <row r="83" spans="5:44" ht="15.6" x14ac:dyDescent="0.3">
      <c r="E83" s="130"/>
      <c r="F83" s="218"/>
      <c r="L83" s="131"/>
      <c r="N83" s="132"/>
      <c r="O83" s="40"/>
      <c r="P83" s="40"/>
      <c r="Q83" s="40"/>
      <c r="R83" s="39" t="str">
        <f t="shared" si="16"/>
        <v/>
      </c>
      <c r="S83" s="38" t="str">
        <f t="shared" si="17"/>
        <v/>
      </c>
      <c r="T83" s="38" t="str">
        <f t="shared" si="18"/>
        <v/>
      </c>
      <c r="U83" s="142">
        <v>271.43</v>
      </c>
      <c r="V83" s="142">
        <v>586.5</v>
      </c>
      <c r="W83" s="142">
        <v>646.17999999999995</v>
      </c>
      <c r="X83" s="38" t="str">
        <f t="shared" si="10"/>
        <v/>
      </c>
      <c r="Y83" s="212" t="str">
        <f>IF(F83="","",IF(S83&gt;0,MIN(Att1SmallCarriers[[#This Row],[2024 Maximum Government Contribution
Self+1]],ROUND(S83*0.75,2)),"New Option"))</f>
        <v/>
      </c>
      <c r="Z83" s="212" t="str">
        <f>IF(F83="","",IF(T83&gt;0,MIN(Att1SmallCarriers[[#This Row],[2024 Maximum Government Contribution
Family]],ROUND(T83*0.75,2)),"New Option"))</f>
        <v/>
      </c>
      <c r="AA83" s="38" t="str">
        <f t="shared" ref="AA83:AA114" si="28">IF(F83="","",IF(R83&gt;0, R83-X83,"New Option"))</f>
        <v/>
      </c>
      <c r="AB83" s="38" t="str">
        <f t="shared" ref="AB83:AB114" si="29">IF(F83="","",IF(S83&gt;0, S83-Y83,"New Option"))</f>
        <v/>
      </c>
      <c r="AC83" s="38" t="str">
        <f t="shared" ref="AC83:AC114" si="30">IF(F83="","",IF(T83&gt;0, T83-Z83,"New Option"))</f>
        <v/>
      </c>
      <c r="AD83" s="38" t="str">
        <f t="shared" ref="AD83:AD114" si="31">IF(F83="","",ROUND(L83*1.04,2))</f>
        <v/>
      </c>
      <c r="AE83" s="38" t="str">
        <f t="shared" ref="AE83:AE114" si="32">IF(F83="","",ROUND(M83*1.04,2))</f>
        <v/>
      </c>
      <c r="AF83" s="38" t="str">
        <f t="shared" ref="AF83:AF114" si="33">IF(F83="","",ROUND(N83*1.04,2))</f>
        <v/>
      </c>
      <c r="AG83" s="84">
        <f>ROUND(Att1SmallCarriers[[#This Row],[2024 Maximum Government Contribution
Self]]*(1+$B$14),2)</f>
        <v>271.43</v>
      </c>
      <c r="AH83" s="84">
        <f>ROUND(Att1SmallCarriers[[#This Row],[2024 Maximum Government Contribution
Self+1]]*(1+$B$14),2)</f>
        <v>586.5</v>
      </c>
      <c r="AI83" s="84">
        <f>ROUND(Att1SmallCarriers[[#This Row],[2024 Maximum Government Contribution
Family]]*(1+$B$14),2)</f>
        <v>646.17999999999995</v>
      </c>
      <c r="AJ83" s="212" t="str">
        <f>IF(F83="","",MIN(Att1SmallCarriers[[#This Row],[ESTIMATED 2025 Maximum Government Contribution
Self]],ROUND(AD83*0.75,2)))</f>
        <v/>
      </c>
      <c r="AK83" s="212" t="str">
        <f>IF(F83="","",MIN(Att1SmallCarriers[[#This Row],[ESTIMATED 2025 Maximum Government Contribution
Self+1]],ROUND(AE83*0.75,2)))</f>
        <v/>
      </c>
      <c r="AL83" s="212" t="str">
        <f>IF(F83="","",MIN(Att1SmallCarriers[[#This Row],[ESTIMATED 2025 Maximum Government Contribution
Family]],ROUND(AF83*0.75,2)))</f>
        <v/>
      </c>
      <c r="AM83" s="38" t="str">
        <f t="shared" ref="AM83:AM114" si="34">IF(F83="","",AD83-AJ83)</f>
        <v/>
      </c>
      <c r="AN83" s="38" t="str">
        <f t="shared" ref="AN83:AN114" si="35">IF(F83="","",AE83-AK83)</f>
        <v/>
      </c>
      <c r="AO83" s="38" t="str">
        <f t="shared" ref="AO83:AO114" si="36">IF(F83="","",AF83-AL83)</f>
        <v/>
      </c>
      <c r="AP83" s="213" t="str">
        <f t="shared" si="12"/>
        <v/>
      </c>
      <c r="AQ83" s="213" t="str">
        <f t="shared" si="13"/>
        <v/>
      </c>
      <c r="AR83" s="213" t="str">
        <f t="shared" si="14"/>
        <v/>
      </c>
    </row>
    <row r="84" spans="5:44" ht="15.6" x14ac:dyDescent="0.3">
      <c r="E84" s="130"/>
      <c r="F84" s="218"/>
      <c r="L84" s="131"/>
      <c r="N84" s="132"/>
      <c r="O84" s="40"/>
      <c r="P84" s="40"/>
      <c r="Q84" s="40"/>
      <c r="R84" s="39" t="str">
        <f t="shared" ref="R84:R147" si="37">IF(F84="","",ROUND(O84*1.04,2))</f>
        <v/>
      </c>
      <c r="S84" s="38" t="str">
        <f t="shared" ref="S84:S147" si="38">IF(F84="","",ROUND(P84*1.04,2))</f>
        <v/>
      </c>
      <c r="T84" s="38" t="str">
        <f t="shared" ref="T84:T147" si="39">IF(F84="","",ROUND(Q84*1.04,2))</f>
        <v/>
      </c>
      <c r="U84" s="142">
        <v>271.43</v>
      </c>
      <c r="V84" s="142">
        <v>586.5</v>
      </c>
      <c r="W84" s="142">
        <v>646.17999999999995</v>
      </c>
      <c r="X84" s="38" t="str">
        <f t="shared" ref="X84:X147" si="40">IF(F84="","",IF(R84&gt;0,MIN(U84,ROUND(R84*0.75,2)),"New Option"))</f>
        <v/>
      </c>
      <c r="Y84" s="212" t="str">
        <f>IF(F84="","",IF(S84&gt;0,MIN(Att1SmallCarriers[[#This Row],[2024 Maximum Government Contribution
Self+1]],ROUND(S84*0.75,2)),"New Option"))</f>
        <v/>
      </c>
      <c r="Z84" s="212" t="str">
        <f>IF(F84="","",IF(T84&gt;0,MIN(Att1SmallCarriers[[#This Row],[2024 Maximum Government Contribution
Family]],ROUND(T84*0.75,2)),"New Option"))</f>
        <v/>
      </c>
      <c r="AA84" s="38" t="str">
        <f t="shared" si="28"/>
        <v/>
      </c>
      <c r="AB84" s="38" t="str">
        <f t="shared" si="29"/>
        <v/>
      </c>
      <c r="AC84" s="38" t="str">
        <f t="shared" si="30"/>
        <v/>
      </c>
      <c r="AD84" s="38" t="str">
        <f t="shared" si="31"/>
        <v/>
      </c>
      <c r="AE84" s="38" t="str">
        <f t="shared" si="32"/>
        <v/>
      </c>
      <c r="AF84" s="38" t="str">
        <f t="shared" si="33"/>
        <v/>
      </c>
      <c r="AG84" s="84">
        <f>ROUND(Att1SmallCarriers[[#This Row],[2024 Maximum Government Contribution
Self]]*(1+$B$14),2)</f>
        <v>271.43</v>
      </c>
      <c r="AH84" s="84">
        <f>ROUND(Att1SmallCarriers[[#This Row],[2024 Maximum Government Contribution
Self+1]]*(1+$B$14),2)</f>
        <v>586.5</v>
      </c>
      <c r="AI84" s="84">
        <f>ROUND(Att1SmallCarriers[[#This Row],[2024 Maximum Government Contribution
Family]]*(1+$B$14),2)</f>
        <v>646.17999999999995</v>
      </c>
      <c r="AJ84" s="212" t="str">
        <f>IF(F84="","",MIN(Att1SmallCarriers[[#This Row],[ESTIMATED 2025 Maximum Government Contribution
Self]],ROUND(AD84*0.75,2)))</f>
        <v/>
      </c>
      <c r="AK84" s="212" t="str">
        <f>IF(F84="","",MIN(Att1SmallCarriers[[#This Row],[ESTIMATED 2025 Maximum Government Contribution
Self+1]],ROUND(AE84*0.75,2)))</f>
        <v/>
      </c>
      <c r="AL84" s="212" t="str">
        <f>IF(F84="","",MIN(Att1SmallCarriers[[#This Row],[ESTIMATED 2025 Maximum Government Contribution
Family]],ROUND(AF84*0.75,2)))</f>
        <v/>
      </c>
      <c r="AM84" s="38" t="str">
        <f t="shared" si="34"/>
        <v/>
      </c>
      <c r="AN84" s="38" t="str">
        <f t="shared" si="35"/>
        <v/>
      </c>
      <c r="AO84" s="38" t="str">
        <f t="shared" si="36"/>
        <v/>
      </c>
      <c r="AP84" s="213" t="str">
        <f t="shared" ref="AP84:AP147" si="41">IF(F84="","",IFERROR(AM84/AA84-1,"New Option"))</f>
        <v/>
      </c>
      <c r="AQ84" s="213" t="str">
        <f t="shared" ref="AQ84:AQ147" si="42">IF(F84="","",IFERROR(AN84/AB84-1,"New Option"))</f>
        <v/>
      </c>
      <c r="AR84" s="213" t="str">
        <f t="shared" ref="AR84:AR147" si="43">IF(F84="","",IFERROR(AO84/AC84-1,"New Option"))</f>
        <v/>
      </c>
    </row>
    <row r="85" spans="5:44" ht="15.6" x14ac:dyDescent="0.3">
      <c r="E85" s="130"/>
      <c r="F85" s="218"/>
      <c r="L85" s="131"/>
      <c r="N85" s="132"/>
      <c r="O85" s="40"/>
      <c r="P85" s="40"/>
      <c r="Q85" s="40"/>
      <c r="R85" s="39" t="str">
        <f t="shared" si="37"/>
        <v/>
      </c>
      <c r="S85" s="38" t="str">
        <f t="shared" si="38"/>
        <v/>
      </c>
      <c r="T85" s="38" t="str">
        <f t="shared" si="39"/>
        <v/>
      </c>
      <c r="U85" s="142">
        <v>271.43</v>
      </c>
      <c r="V85" s="142">
        <v>586.5</v>
      </c>
      <c r="W85" s="142">
        <v>646.17999999999995</v>
      </c>
      <c r="X85" s="38" t="str">
        <f t="shared" si="40"/>
        <v/>
      </c>
      <c r="Y85" s="212" t="str">
        <f>IF(F85="","",IF(S85&gt;0,MIN(Att1SmallCarriers[[#This Row],[2024 Maximum Government Contribution
Self+1]],ROUND(S85*0.75,2)),"New Option"))</f>
        <v/>
      </c>
      <c r="Z85" s="212" t="str">
        <f>IF(F85="","",IF(T85&gt;0,MIN(Att1SmallCarriers[[#This Row],[2024 Maximum Government Contribution
Family]],ROUND(T85*0.75,2)),"New Option"))</f>
        <v/>
      </c>
      <c r="AA85" s="38" t="str">
        <f t="shared" si="28"/>
        <v/>
      </c>
      <c r="AB85" s="38" t="str">
        <f t="shared" si="29"/>
        <v/>
      </c>
      <c r="AC85" s="38" t="str">
        <f t="shared" si="30"/>
        <v/>
      </c>
      <c r="AD85" s="38" t="str">
        <f t="shared" si="31"/>
        <v/>
      </c>
      <c r="AE85" s="38" t="str">
        <f t="shared" si="32"/>
        <v/>
      </c>
      <c r="AF85" s="38" t="str">
        <f t="shared" si="33"/>
        <v/>
      </c>
      <c r="AG85" s="84">
        <f>ROUND(Att1SmallCarriers[[#This Row],[2024 Maximum Government Contribution
Self]]*(1+$B$14),2)</f>
        <v>271.43</v>
      </c>
      <c r="AH85" s="84">
        <f>ROUND(Att1SmallCarriers[[#This Row],[2024 Maximum Government Contribution
Self+1]]*(1+$B$14),2)</f>
        <v>586.5</v>
      </c>
      <c r="AI85" s="84">
        <f>ROUND(Att1SmallCarriers[[#This Row],[2024 Maximum Government Contribution
Family]]*(1+$B$14),2)</f>
        <v>646.17999999999995</v>
      </c>
      <c r="AJ85" s="212" t="str">
        <f>IF(F85="","",MIN(Att1SmallCarriers[[#This Row],[ESTIMATED 2025 Maximum Government Contribution
Self]],ROUND(AD85*0.75,2)))</f>
        <v/>
      </c>
      <c r="AK85" s="212" t="str">
        <f>IF(F85="","",MIN(Att1SmallCarriers[[#This Row],[ESTIMATED 2025 Maximum Government Contribution
Self+1]],ROUND(AE85*0.75,2)))</f>
        <v/>
      </c>
      <c r="AL85" s="212" t="str">
        <f>IF(F85="","",MIN(Att1SmallCarriers[[#This Row],[ESTIMATED 2025 Maximum Government Contribution
Family]],ROUND(AF85*0.75,2)))</f>
        <v/>
      </c>
      <c r="AM85" s="38" t="str">
        <f t="shared" si="34"/>
        <v/>
      </c>
      <c r="AN85" s="38" t="str">
        <f t="shared" si="35"/>
        <v/>
      </c>
      <c r="AO85" s="38" t="str">
        <f t="shared" si="36"/>
        <v/>
      </c>
      <c r="AP85" s="213" t="str">
        <f t="shared" si="41"/>
        <v/>
      </c>
      <c r="AQ85" s="213" t="str">
        <f t="shared" si="42"/>
        <v/>
      </c>
      <c r="AR85" s="213" t="str">
        <f t="shared" si="43"/>
        <v/>
      </c>
    </row>
    <row r="86" spans="5:44" ht="15.6" x14ac:dyDescent="0.3">
      <c r="E86" s="130"/>
      <c r="F86" s="218"/>
      <c r="L86" s="131"/>
      <c r="N86" s="132"/>
      <c r="O86" s="40"/>
      <c r="P86" s="40"/>
      <c r="Q86" s="40"/>
      <c r="R86" s="39" t="str">
        <f t="shared" si="37"/>
        <v/>
      </c>
      <c r="S86" s="38" t="str">
        <f t="shared" si="38"/>
        <v/>
      </c>
      <c r="T86" s="38" t="str">
        <f t="shared" si="39"/>
        <v/>
      </c>
      <c r="U86" s="142">
        <v>271.43</v>
      </c>
      <c r="V86" s="142">
        <v>586.5</v>
      </c>
      <c r="W86" s="142">
        <v>646.17999999999995</v>
      </c>
      <c r="X86" s="38" t="str">
        <f t="shared" si="40"/>
        <v/>
      </c>
      <c r="Y86" s="212" t="str">
        <f>IF(F86="","",IF(S86&gt;0,MIN(Att1SmallCarriers[[#This Row],[2024 Maximum Government Contribution
Self+1]],ROUND(S86*0.75,2)),"New Option"))</f>
        <v/>
      </c>
      <c r="Z86" s="212" t="str">
        <f>IF(F86="","",IF(T86&gt;0,MIN(Att1SmallCarriers[[#This Row],[2024 Maximum Government Contribution
Family]],ROUND(T86*0.75,2)),"New Option"))</f>
        <v/>
      </c>
      <c r="AA86" s="38" t="str">
        <f t="shared" si="28"/>
        <v/>
      </c>
      <c r="AB86" s="38" t="str">
        <f t="shared" si="29"/>
        <v/>
      </c>
      <c r="AC86" s="38" t="str">
        <f t="shared" si="30"/>
        <v/>
      </c>
      <c r="AD86" s="38" t="str">
        <f t="shared" si="31"/>
        <v/>
      </c>
      <c r="AE86" s="38" t="str">
        <f t="shared" si="32"/>
        <v/>
      </c>
      <c r="AF86" s="38" t="str">
        <f t="shared" si="33"/>
        <v/>
      </c>
      <c r="AG86" s="84">
        <f>ROUND(Att1SmallCarriers[[#This Row],[2024 Maximum Government Contribution
Self]]*(1+$B$14),2)</f>
        <v>271.43</v>
      </c>
      <c r="AH86" s="84">
        <f>ROUND(Att1SmallCarriers[[#This Row],[2024 Maximum Government Contribution
Self+1]]*(1+$B$14),2)</f>
        <v>586.5</v>
      </c>
      <c r="AI86" s="84">
        <f>ROUND(Att1SmallCarriers[[#This Row],[2024 Maximum Government Contribution
Family]]*(1+$B$14),2)</f>
        <v>646.17999999999995</v>
      </c>
      <c r="AJ86" s="212" t="str">
        <f>IF(F86="","",MIN(Att1SmallCarriers[[#This Row],[ESTIMATED 2025 Maximum Government Contribution
Self]],ROUND(AD86*0.75,2)))</f>
        <v/>
      </c>
      <c r="AK86" s="212" t="str">
        <f>IF(F86="","",MIN(Att1SmallCarriers[[#This Row],[ESTIMATED 2025 Maximum Government Contribution
Self+1]],ROUND(AE86*0.75,2)))</f>
        <v/>
      </c>
      <c r="AL86" s="212" t="str">
        <f>IF(F86="","",MIN(Att1SmallCarriers[[#This Row],[ESTIMATED 2025 Maximum Government Contribution
Family]],ROUND(AF86*0.75,2)))</f>
        <v/>
      </c>
      <c r="AM86" s="38" t="str">
        <f t="shared" si="34"/>
        <v/>
      </c>
      <c r="AN86" s="38" t="str">
        <f t="shared" si="35"/>
        <v/>
      </c>
      <c r="AO86" s="38" t="str">
        <f t="shared" si="36"/>
        <v/>
      </c>
      <c r="AP86" s="213" t="str">
        <f t="shared" si="41"/>
        <v/>
      </c>
      <c r="AQ86" s="213" t="str">
        <f t="shared" si="42"/>
        <v/>
      </c>
      <c r="AR86" s="213" t="str">
        <f t="shared" si="43"/>
        <v/>
      </c>
    </row>
    <row r="87" spans="5:44" ht="15.6" x14ac:dyDescent="0.3">
      <c r="E87" s="130"/>
      <c r="F87" s="218"/>
      <c r="L87" s="131"/>
      <c r="N87" s="132"/>
      <c r="O87" s="40"/>
      <c r="P87" s="40"/>
      <c r="Q87" s="40"/>
      <c r="R87" s="39" t="str">
        <f t="shared" si="37"/>
        <v/>
      </c>
      <c r="S87" s="38" t="str">
        <f t="shared" si="38"/>
        <v/>
      </c>
      <c r="T87" s="38" t="str">
        <f t="shared" si="39"/>
        <v/>
      </c>
      <c r="U87" s="142">
        <v>271.43</v>
      </c>
      <c r="V87" s="142">
        <v>586.5</v>
      </c>
      <c r="W87" s="142">
        <v>646.17999999999995</v>
      </c>
      <c r="X87" s="38" t="str">
        <f t="shared" si="40"/>
        <v/>
      </c>
      <c r="Y87" s="212" t="str">
        <f>IF(F87="","",IF(S87&gt;0,MIN(Att1SmallCarriers[[#This Row],[2024 Maximum Government Contribution
Self+1]],ROUND(S87*0.75,2)),"New Option"))</f>
        <v/>
      </c>
      <c r="Z87" s="212" t="str">
        <f>IF(F87="","",IF(T87&gt;0,MIN(Att1SmallCarriers[[#This Row],[2024 Maximum Government Contribution
Family]],ROUND(T87*0.75,2)),"New Option"))</f>
        <v/>
      </c>
      <c r="AA87" s="38" t="str">
        <f t="shared" si="28"/>
        <v/>
      </c>
      <c r="AB87" s="38" t="str">
        <f t="shared" si="29"/>
        <v/>
      </c>
      <c r="AC87" s="38" t="str">
        <f t="shared" si="30"/>
        <v/>
      </c>
      <c r="AD87" s="38" t="str">
        <f t="shared" si="31"/>
        <v/>
      </c>
      <c r="AE87" s="38" t="str">
        <f t="shared" si="32"/>
        <v/>
      </c>
      <c r="AF87" s="38" t="str">
        <f t="shared" si="33"/>
        <v/>
      </c>
      <c r="AG87" s="84">
        <f>ROUND(Att1SmallCarriers[[#This Row],[2024 Maximum Government Contribution
Self]]*(1+$B$14),2)</f>
        <v>271.43</v>
      </c>
      <c r="AH87" s="84">
        <f>ROUND(Att1SmallCarriers[[#This Row],[2024 Maximum Government Contribution
Self+1]]*(1+$B$14),2)</f>
        <v>586.5</v>
      </c>
      <c r="AI87" s="84">
        <f>ROUND(Att1SmallCarriers[[#This Row],[2024 Maximum Government Contribution
Family]]*(1+$B$14),2)</f>
        <v>646.17999999999995</v>
      </c>
      <c r="AJ87" s="212" t="str">
        <f>IF(F87="","",MIN(Att1SmallCarriers[[#This Row],[ESTIMATED 2025 Maximum Government Contribution
Self]],ROUND(AD87*0.75,2)))</f>
        <v/>
      </c>
      <c r="AK87" s="212" t="str">
        <f>IF(F87="","",MIN(Att1SmallCarriers[[#This Row],[ESTIMATED 2025 Maximum Government Contribution
Self+1]],ROUND(AE87*0.75,2)))</f>
        <v/>
      </c>
      <c r="AL87" s="212" t="str">
        <f>IF(F87="","",MIN(Att1SmallCarriers[[#This Row],[ESTIMATED 2025 Maximum Government Contribution
Family]],ROUND(AF87*0.75,2)))</f>
        <v/>
      </c>
      <c r="AM87" s="38" t="str">
        <f t="shared" si="34"/>
        <v/>
      </c>
      <c r="AN87" s="38" t="str">
        <f t="shared" si="35"/>
        <v/>
      </c>
      <c r="AO87" s="38" t="str">
        <f t="shared" si="36"/>
        <v/>
      </c>
      <c r="AP87" s="213" t="str">
        <f t="shared" si="41"/>
        <v/>
      </c>
      <c r="AQ87" s="213" t="str">
        <f t="shared" si="42"/>
        <v/>
      </c>
      <c r="AR87" s="213" t="str">
        <f t="shared" si="43"/>
        <v/>
      </c>
    </row>
    <row r="88" spans="5:44" ht="15.6" x14ac:dyDescent="0.3">
      <c r="E88" s="130"/>
      <c r="F88" s="218"/>
      <c r="L88" s="131"/>
      <c r="N88" s="132"/>
      <c r="O88" s="40"/>
      <c r="P88" s="40"/>
      <c r="Q88" s="40"/>
      <c r="R88" s="39" t="str">
        <f t="shared" si="37"/>
        <v/>
      </c>
      <c r="S88" s="38" t="str">
        <f t="shared" si="38"/>
        <v/>
      </c>
      <c r="T88" s="38" t="str">
        <f t="shared" si="39"/>
        <v/>
      </c>
      <c r="U88" s="142">
        <v>271.43</v>
      </c>
      <c r="V88" s="142">
        <v>586.5</v>
      </c>
      <c r="W88" s="142">
        <v>646.17999999999995</v>
      </c>
      <c r="X88" s="38" t="str">
        <f t="shared" si="40"/>
        <v/>
      </c>
      <c r="Y88" s="212" t="str">
        <f>IF(F88="","",IF(S88&gt;0,MIN(Att1SmallCarriers[[#This Row],[2024 Maximum Government Contribution
Self+1]],ROUND(S88*0.75,2)),"New Option"))</f>
        <v/>
      </c>
      <c r="Z88" s="212" t="str">
        <f>IF(F88="","",IF(T88&gt;0,MIN(Att1SmallCarriers[[#This Row],[2024 Maximum Government Contribution
Family]],ROUND(T88*0.75,2)),"New Option"))</f>
        <v/>
      </c>
      <c r="AA88" s="38" t="str">
        <f t="shared" si="28"/>
        <v/>
      </c>
      <c r="AB88" s="38" t="str">
        <f t="shared" si="29"/>
        <v/>
      </c>
      <c r="AC88" s="38" t="str">
        <f t="shared" si="30"/>
        <v/>
      </c>
      <c r="AD88" s="38" t="str">
        <f t="shared" si="31"/>
        <v/>
      </c>
      <c r="AE88" s="38" t="str">
        <f t="shared" si="32"/>
        <v/>
      </c>
      <c r="AF88" s="38" t="str">
        <f t="shared" si="33"/>
        <v/>
      </c>
      <c r="AG88" s="84">
        <f>ROUND(Att1SmallCarriers[[#This Row],[2024 Maximum Government Contribution
Self]]*(1+$B$14),2)</f>
        <v>271.43</v>
      </c>
      <c r="AH88" s="84">
        <f>ROUND(Att1SmallCarriers[[#This Row],[2024 Maximum Government Contribution
Self+1]]*(1+$B$14),2)</f>
        <v>586.5</v>
      </c>
      <c r="AI88" s="84">
        <f>ROUND(Att1SmallCarriers[[#This Row],[2024 Maximum Government Contribution
Family]]*(1+$B$14),2)</f>
        <v>646.17999999999995</v>
      </c>
      <c r="AJ88" s="212" t="str">
        <f>IF(F88="","",MIN(Att1SmallCarriers[[#This Row],[ESTIMATED 2025 Maximum Government Contribution
Self]],ROUND(AD88*0.75,2)))</f>
        <v/>
      </c>
      <c r="AK88" s="212" t="str">
        <f>IF(F88="","",MIN(Att1SmallCarriers[[#This Row],[ESTIMATED 2025 Maximum Government Contribution
Self+1]],ROUND(AE88*0.75,2)))</f>
        <v/>
      </c>
      <c r="AL88" s="212" t="str">
        <f>IF(F88="","",MIN(Att1SmallCarriers[[#This Row],[ESTIMATED 2025 Maximum Government Contribution
Family]],ROUND(AF88*0.75,2)))</f>
        <v/>
      </c>
      <c r="AM88" s="38" t="str">
        <f t="shared" si="34"/>
        <v/>
      </c>
      <c r="AN88" s="38" t="str">
        <f t="shared" si="35"/>
        <v/>
      </c>
      <c r="AO88" s="38" t="str">
        <f t="shared" si="36"/>
        <v/>
      </c>
      <c r="AP88" s="213" t="str">
        <f t="shared" si="41"/>
        <v/>
      </c>
      <c r="AQ88" s="213" t="str">
        <f t="shared" si="42"/>
        <v/>
      </c>
      <c r="AR88" s="213" t="str">
        <f t="shared" si="43"/>
        <v/>
      </c>
    </row>
    <row r="89" spans="5:44" ht="15.6" x14ac:dyDescent="0.3">
      <c r="E89" s="130"/>
      <c r="F89" s="218"/>
      <c r="L89" s="131"/>
      <c r="N89" s="132"/>
      <c r="O89" s="40"/>
      <c r="P89" s="40"/>
      <c r="Q89" s="40"/>
      <c r="R89" s="39" t="str">
        <f t="shared" si="37"/>
        <v/>
      </c>
      <c r="S89" s="38" t="str">
        <f t="shared" si="38"/>
        <v/>
      </c>
      <c r="T89" s="38" t="str">
        <f t="shared" si="39"/>
        <v/>
      </c>
      <c r="U89" s="142">
        <v>271.43</v>
      </c>
      <c r="V89" s="142">
        <v>586.5</v>
      </c>
      <c r="W89" s="142">
        <v>646.17999999999995</v>
      </c>
      <c r="X89" s="38" t="str">
        <f t="shared" si="40"/>
        <v/>
      </c>
      <c r="Y89" s="212" t="str">
        <f>IF(F89="","",IF(S89&gt;0,MIN(Att1SmallCarriers[[#This Row],[2024 Maximum Government Contribution
Self+1]],ROUND(S89*0.75,2)),"New Option"))</f>
        <v/>
      </c>
      <c r="Z89" s="212" t="str">
        <f>IF(F89="","",IF(T89&gt;0,MIN(Att1SmallCarriers[[#This Row],[2024 Maximum Government Contribution
Family]],ROUND(T89*0.75,2)),"New Option"))</f>
        <v/>
      </c>
      <c r="AA89" s="38" t="str">
        <f t="shared" si="28"/>
        <v/>
      </c>
      <c r="AB89" s="38" t="str">
        <f t="shared" si="29"/>
        <v/>
      </c>
      <c r="AC89" s="38" t="str">
        <f t="shared" si="30"/>
        <v/>
      </c>
      <c r="AD89" s="38" t="str">
        <f t="shared" si="31"/>
        <v/>
      </c>
      <c r="AE89" s="38" t="str">
        <f t="shared" si="32"/>
        <v/>
      </c>
      <c r="AF89" s="38" t="str">
        <f t="shared" si="33"/>
        <v/>
      </c>
      <c r="AG89" s="84">
        <f>ROUND(Att1SmallCarriers[[#This Row],[2024 Maximum Government Contribution
Self]]*(1+$B$14),2)</f>
        <v>271.43</v>
      </c>
      <c r="AH89" s="84">
        <f>ROUND(Att1SmallCarriers[[#This Row],[2024 Maximum Government Contribution
Self+1]]*(1+$B$14),2)</f>
        <v>586.5</v>
      </c>
      <c r="AI89" s="84">
        <f>ROUND(Att1SmallCarriers[[#This Row],[2024 Maximum Government Contribution
Family]]*(1+$B$14),2)</f>
        <v>646.17999999999995</v>
      </c>
      <c r="AJ89" s="212" t="str">
        <f>IF(F89="","",MIN(Att1SmallCarriers[[#This Row],[ESTIMATED 2025 Maximum Government Contribution
Self]],ROUND(AD89*0.75,2)))</f>
        <v/>
      </c>
      <c r="AK89" s="212" t="str">
        <f>IF(F89="","",MIN(Att1SmallCarriers[[#This Row],[ESTIMATED 2025 Maximum Government Contribution
Self+1]],ROUND(AE89*0.75,2)))</f>
        <v/>
      </c>
      <c r="AL89" s="212" t="str">
        <f>IF(F89="","",MIN(Att1SmallCarriers[[#This Row],[ESTIMATED 2025 Maximum Government Contribution
Family]],ROUND(AF89*0.75,2)))</f>
        <v/>
      </c>
      <c r="AM89" s="38" t="str">
        <f t="shared" si="34"/>
        <v/>
      </c>
      <c r="AN89" s="38" t="str">
        <f t="shared" si="35"/>
        <v/>
      </c>
      <c r="AO89" s="38" t="str">
        <f t="shared" si="36"/>
        <v/>
      </c>
      <c r="AP89" s="213" t="str">
        <f t="shared" si="41"/>
        <v/>
      </c>
      <c r="AQ89" s="213" t="str">
        <f t="shared" si="42"/>
        <v/>
      </c>
      <c r="AR89" s="213" t="str">
        <f t="shared" si="43"/>
        <v/>
      </c>
    </row>
    <row r="90" spans="5:44" ht="15.6" x14ac:dyDescent="0.3">
      <c r="E90" s="130"/>
      <c r="F90" s="218"/>
      <c r="L90" s="131"/>
      <c r="N90" s="132"/>
      <c r="O90" s="40"/>
      <c r="P90" s="40"/>
      <c r="Q90" s="40"/>
      <c r="R90" s="39" t="str">
        <f t="shared" si="37"/>
        <v/>
      </c>
      <c r="S90" s="38" t="str">
        <f t="shared" si="38"/>
        <v/>
      </c>
      <c r="T90" s="38" t="str">
        <f t="shared" si="39"/>
        <v/>
      </c>
      <c r="U90" s="142">
        <v>271.43</v>
      </c>
      <c r="V90" s="142">
        <v>586.5</v>
      </c>
      <c r="W90" s="142">
        <v>646.17999999999995</v>
      </c>
      <c r="X90" s="38" t="str">
        <f t="shared" si="40"/>
        <v/>
      </c>
      <c r="Y90" s="212" t="str">
        <f>IF(F90="","",IF(S90&gt;0,MIN(Att1SmallCarriers[[#This Row],[2024 Maximum Government Contribution
Self+1]],ROUND(S90*0.75,2)),"New Option"))</f>
        <v/>
      </c>
      <c r="Z90" s="212" t="str">
        <f>IF(F90="","",IF(T90&gt;0,MIN(Att1SmallCarriers[[#This Row],[2024 Maximum Government Contribution
Family]],ROUND(T90*0.75,2)),"New Option"))</f>
        <v/>
      </c>
      <c r="AA90" s="38" t="str">
        <f t="shared" si="28"/>
        <v/>
      </c>
      <c r="AB90" s="38" t="str">
        <f t="shared" si="29"/>
        <v/>
      </c>
      <c r="AC90" s="38" t="str">
        <f t="shared" si="30"/>
        <v/>
      </c>
      <c r="AD90" s="38" t="str">
        <f t="shared" si="31"/>
        <v/>
      </c>
      <c r="AE90" s="38" t="str">
        <f t="shared" si="32"/>
        <v/>
      </c>
      <c r="AF90" s="38" t="str">
        <f t="shared" si="33"/>
        <v/>
      </c>
      <c r="AG90" s="84">
        <f>ROUND(Att1SmallCarriers[[#This Row],[2024 Maximum Government Contribution
Self]]*(1+$B$14),2)</f>
        <v>271.43</v>
      </c>
      <c r="AH90" s="84">
        <f>ROUND(Att1SmallCarriers[[#This Row],[2024 Maximum Government Contribution
Self+1]]*(1+$B$14),2)</f>
        <v>586.5</v>
      </c>
      <c r="AI90" s="84">
        <f>ROUND(Att1SmallCarriers[[#This Row],[2024 Maximum Government Contribution
Family]]*(1+$B$14),2)</f>
        <v>646.17999999999995</v>
      </c>
      <c r="AJ90" s="212" t="str">
        <f>IF(F90="","",MIN(Att1SmallCarriers[[#This Row],[ESTIMATED 2025 Maximum Government Contribution
Self]],ROUND(AD90*0.75,2)))</f>
        <v/>
      </c>
      <c r="AK90" s="212" t="str">
        <f>IF(F90="","",MIN(Att1SmallCarriers[[#This Row],[ESTIMATED 2025 Maximum Government Contribution
Self+1]],ROUND(AE90*0.75,2)))</f>
        <v/>
      </c>
      <c r="AL90" s="212" t="str">
        <f>IF(F90="","",MIN(Att1SmallCarriers[[#This Row],[ESTIMATED 2025 Maximum Government Contribution
Family]],ROUND(AF90*0.75,2)))</f>
        <v/>
      </c>
      <c r="AM90" s="38" t="str">
        <f t="shared" si="34"/>
        <v/>
      </c>
      <c r="AN90" s="38" t="str">
        <f t="shared" si="35"/>
        <v/>
      </c>
      <c r="AO90" s="38" t="str">
        <f t="shared" si="36"/>
        <v/>
      </c>
      <c r="AP90" s="213" t="str">
        <f t="shared" si="41"/>
        <v/>
      </c>
      <c r="AQ90" s="213" t="str">
        <f t="shared" si="42"/>
        <v/>
      </c>
      <c r="AR90" s="213" t="str">
        <f t="shared" si="43"/>
        <v/>
      </c>
    </row>
    <row r="91" spans="5:44" ht="15.6" x14ac:dyDescent="0.3">
      <c r="E91" s="130"/>
      <c r="F91" s="218"/>
      <c r="L91" s="131"/>
      <c r="N91" s="132"/>
      <c r="O91" s="40"/>
      <c r="P91" s="40"/>
      <c r="Q91" s="40"/>
      <c r="R91" s="39" t="str">
        <f t="shared" si="37"/>
        <v/>
      </c>
      <c r="S91" s="38" t="str">
        <f t="shared" si="38"/>
        <v/>
      </c>
      <c r="T91" s="38" t="str">
        <f t="shared" si="39"/>
        <v/>
      </c>
      <c r="U91" s="142">
        <v>271.43</v>
      </c>
      <c r="V91" s="142">
        <v>586.5</v>
      </c>
      <c r="W91" s="142">
        <v>646.17999999999995</v>
      </c>
      <c r="X91" s="38" t="str">
        <f t="shared" si="40"/>
        <v/>
      </c>
      <c r="Y91" s="212" t="str">
        <f>IF(F91="","",IF(S91&gt;0,MIN(Att1SmallCarriers[[#This Row],[2024 Maximum Government Contribution
Self+1]],ROUND(S91*0.75,2)),"New Option"))</f>
        <v/>
      </c>
      <c r="Z91" s="212" t="str">
        <f>IF(F91="","",IF(T91&gt;0,MIN(Att1SmallCarriers[[#This Row],[2024 Maximum Government Contribution
Family]],ROUND(T91*0.75,2)),"New Option"))</f>
        <v/>
      </c>
      <c r="AA91" s="38" t="str">
        <f t="shared" si="28"/>
        <v/>
      </c>
      <c r="AB91" s="38" t="str">
        <f t="shared" si="29"/>
        <v/>
      </c>
      <c r="AC91" s="38" t="str">
        <f t="shared" si="30"/>
        <v/>
      </c>
      <c r="AD91" s="38" t="str">
        <f t="shared" si="31"/>
        <v/>
      </c>
      <c r="AE91" s="38" t="str">
        <f t="shared" si="32"/>
        <v/>
      </c>
      <c r="AF91" s="38" t="str">
        <f t="shared" si="33"/>
        <v/>
      </c>
      <c r="AG91" s="84">
        <f>ROUND(Att1SmallCarriers[[#This Row],[2024 Maximum Government Contribution
Self]]*(1+$B$14),2)</f>
        <v>271.43</v>
      </c>
      <c r="AH91" s="84">
        <f>ROUND(Att1SmallCarriers[[#This Row],[2024 Maximum Government Contribution
Self+1]]*(1+$B$14),2)</f>
        <v>586.5</v>
      </c>
      <c r="AI91" s="84">
        <f>ROUND(Att1SmallCarriers[[#This Row],[2024 Maximum Government Contribution
Family]]*(1+$B$14),2)</f>
        <v>646.17999999999995</v>
      </c>
      <c r="AJ91" s="212" t="str">
        <f>IF(F91="","",MIN(Att1SmallCarriers[[#This Row],[ESTIMATED 2025 Maximum Government Contribution
Self]],ROUND(AD91*0.75,2)))</f>
        <v/>
      </c>
      <c r="AK91" s="212" t="str">
        <f>IF(F91="","",MIN(Att1SmallCarriers[[#This Row],[ESTIMATED 2025 Maximum Government Contribution
Self+1]],ROUND(AE91*0.75,2)))</f>
        <v/>
      </c>
      <c r="AL91" s="212" t="str">
        <f>IF(F91="","",MIN(Att1SmallCarriers[[#This Row],[ESTIMATED 2025 Maximum Government Contribution
Family]],ROUND(AF91*0.75,2)))</f>
        <v/>
      </c>
      <c r="AM91" s="38" t="str">
        <f t="shared" si="34"/>
        <v/>
      </c>
      <c r="AN91" s="38" t="str">
        <f t="shared" si="35"/>
        <v/>
      </c>
      <c r="AO91" s="38" t="str">
        <f t="shared" si="36"/>
        <v/>
      </c>
      <c r="AP91" s="213" t="str">
        <f t="shared" si="41"/>
        <v/>
      </c>
      <c r="AQ91" s="213" t="str">
        <f t="shared" si="42"/>
        <v/>
      </c>
      <c r="AR91" s="213" t="str">
        <f t="shared" si="43"/>
        <v/>
      </c>
    </row>
    <row r="92" spans="5:44" ht="15.6" x14ac:dyDescent="0.3">
      <c r="E92" s="130"/>
      <c r="F92" s="218"/>
      <c r="L92" s="131"/>
      <c r="N92" s="132"/>
      <c r="O92" s="40"/>
      <c r="P92" s="40"/>
      <c r="Q92" s="40"/>
      <c r="R92" s="39" t="str">
        <f t="shared" si="37"/>
        <v/>
      </c>
      <c r="S92" s="38" t="str">
        <f t="shared" si="38"/>
        <v/>
      </c>
      <c r="T92" s="38" t="str">
        <f t="shared" si="39"/>
        <v/>
      </c>
      <c r="U92" s="142">
        <v>271.43</v>
      </c>
      <c r="V92" s="142">
        <v>586.5</v>
      </c>
      <c r="W92" s="142">
        <v>646.17999999999995</v>
      </c>
      <c r="X92" s="38" t="str">
        <f t="shared" si="40"/>
        <v/>
      </c>
      <c r="Y92" s="212" t="str">
        <f>IF(F92="","",IF(S92&gt;0,MIN(Att1SmallCarriers[[#This Row],[2024 Maximum Government Contribution
Self+1]],ROUND(S92*0.75,2)),"New Option"))</f>
        <v/>
      </c>
      <c r="Z92" s="212" t="str">
        <f>IF(F92="","",IF(T92&gt;0,MIN(Att1SmallCarriers[[#This Row],[2024 Maximum Government Contribution
Family]],ROUND(T92*0.75,2)),"New Option"))</f>
        <v/>
      </c>
      <c r="AA92" s="38" t="str">
        <f t="shared" si="28"/>
        <v/>
      </c>
      <c r="AB92" s="38" t="str">
        <f t="shared" si="29"/>
        <v/>
      </c>
      <c r="AC92" s="38" t="str">
        <f t="shared" si="30"/>
        <v/>
      </c>
      <c r="AD92" s="38" t="str">
        <f t="shared" si="31"/>
        <v/>
      </c>
      <c r="AE92" s="38" t="str">
        <f t="shared" si="32"/>
        <v/>
      </c>
      <c r="AF92" s="38" t="str">
        <f t="shared" si="33"/>
        <v/>
      </c>
      <c r="AG92" s="84">
        <f>ROUND(Att1SmallCarriers[[#This Row],[2024 Maximum Government Contribution
Self]]*(1+$B$14),2)</f>
        <v>271.43</v>
      </c>
      <c r="AH92" s="84">
        <f>ROUND(Att1SmallCarriers[[#This Row],[2024 Maximum Government Contribution
Self+1]]*(1+$B$14),2)</f>
        <v>586.5</v>
      </c>
      <c r="AI92" s="84">
        <f>ROUND(Att1SmallCarriers[[#This Row],[2024 Maximum Government Contribution
Family]]*(1+$B$14),2)</f>
        <v>646.17999999999995</v>
      </c>
      <c r="AJ92" s="212" t="str">
        <f>IF(F92="","",MIN(Att1SmallCarriers[[#This Row],[ESTIMATED 2025 Maximum Government Contribution
Self]],ROUND(AD92*0.75,2)))</f>
        <v/>
      </c>
      <c r="AK92" s="212" t="str">
        <f>IF(F92="","",MIN(Att1SmallCarriers[[#This Row],[ESTIMATED 2025 Maximum Government Contribution
Self+1]],ROUND(AE92*0.75,2)))</f>
        <v/>
      </c>
      <c r="AL92" s="212" t="str">
        <f>IF(F92="","",MIN(Att1SmallCarriers[[#This Row],[ESTIMATED 2025 Maximum Government Contribution
Family]],ROUND(AF92*0.75,2)))</f>
        <v/>
      </c>
      <c r="AM92" s="38" t="str">
        <f t="shared" si="34"/>
        <v/>
      </c>
      <c r="AN92" s="38" t="str">
        <f t="shared" si="35"/>
        <v/>
      </c>
      <c r="AO92" s="38" t="str">
        <f t="shared" si="36"/>
        <v/>
      </c>
      <c r="AP92" s="213" t="str">
        <f t="shared" si="41"/>
        <v/>
      </c>
      <c r="AQ92" s="213" t="str">
        <f t="shared" si="42"/>
        <v/>
      </c>
      <c r="AR92" s="213" t="str">
        <f t="shared" si="43"/>
        <v/>
      </c>
    </row>
    <row r="93" spans="5:44" ht="15.6" x14ac:dyDescent="0.3">
      <c r="E93" s="130"/>
      <c r="F93" s="218"/>
      <c r="L93" s="131"/>
      <c r="N93" s="132"/>
      <c r="O93" s="40"/>
      <c r="P93" s="40"/>
      <c r="Q93" s="40"/>
      <c r="R93" s="39" t="str">
        <f t="shared" si="37"/>
        <v/>
      </c>
      <c r="S93" s="38" t="str">
        <f t="shared" si="38"/>
        <v/>
      </c>
      <c r="T93" s="38" t="str">
        <f t="shared" si="39"/>
        <v/>
      </c>
      <c r="U93" s="142">
        <v>271.43</v>
      </c>
      <c r="V93" s="142">
        <v>586.5</v>
      </c>
      <c r="W93" s="142">
        <v>646.17999999999995</v>
      </c>
      <c r="X93" s="38" t="str">
        <f t="shared" si="40"/>
        <v/>
      </c>
      <c r="Y93" s="212" t="str">
        <f>IF(F93="","",IF(S93&gt;0,MIN(Att1SmallCarriers[[#This Row],[2024 Maximum Government Contribution
Self+1]],ROUND(S93*0.75,2)),"New Option"))</f>
        <v/>
      </c>
      <c r="Z93" s="212" t="str">
        <f>IF(F93="","",IF(T93&gt;0,MIN(Att1SmallCarriers[[#This Row],[2024 Maximum Government Contribution
Family]],ROUND(T93*0.75,2)),"New Option"))</f>
        <v/>
      </c>
      <c r="AA93" s="38" t="str">
        <f t="shared" si="28"/>
        <v/>
      </c>
      <c r="AB93" s="38" t="str">
        <f t="shared" si="29"/>
        <v/>
      </c>
      <c r="AC93" s="38" t="str">
        <f t="shared" si="30"/>
        <v/>
      </c>
      <c r="AD93" s="38" t="str">
        <f t="shared" si="31"/>
        <v/>
      </c>
      <c r="AE93" s="38" t="str">
        <f t="shared" si="32"/>
        <v/>
      </c>
      <c r="AF93" s="38" t="str">
        <f t="shared" si="33"/>
        <v/>
      </c>
      <c r="AG93" s="84">
        <f>ROUND(Att1SmallCarriers[[#This Row],[2024 Maximum Government Contribution
Self]]*(1+$B$14),2)</f>
        <v>271.43</v>
      </c>
      <c r="AH93" s="84">
        <f>ROUND(Att1SmallCarriers[[#This Row],[2024 Maximum Government Contribution
Self+1]]*(1+$B$14),2)</f>
        <v>586.5</v>
      </c>
      <c r="AI93" s="84">
        <f>ROUND(Att1SmallCarriers[[#This Row],[2024 Maximum Government Contribution
Family]]*(1+$B$14),2)</f>
        <v>646.17999999999995</v>
      </c>
      <c r="AJ93" s="212" t="str">
        <f>IF(F93="","",MIN(Att1SmallCarriers[[#This Row],[ESTIMATED 2025 Maximum Government Contribution
Self]],ROUND(AD93*0.75,2)))</f>
        <v/>
      </c>
      <c r="AK93" s="212" t="str">
        <f>IF(F93="","",MIN(Att1SmallCarriers[[#This Row],[ESTIMATED 2025 Maximum Government Contribution
Self+1]],ROUND(AE93*0.75,2)))</f>
        <v/>
      </c>
      <c r="AL93" s="212" t="str">
        <f>IF(F93="","",MIN(Att1SmallCarriers[[#This Row],[ESTIMATED 2025 Maximum Government Contribution
Family]],ROUND(AF93*0.75,2)))</f>
        <v/>
      </c>
      <c r="AM93" s="38" t="str">
        <f t="shared" si="34"/>
        <v/>
      </c>
      <c r="AN93" s="38" t="str">
        <f t="shared" si="35"/>
        <v/>
      </c>
      <c r="AO93" s="38" t="str">
        <f t="shared" si="36"/>
        <v/>
      </c>
      <c r="AP93" s="213" t="str">
        <f t="shared" si="41"/>
        <v/>
      </c>
      <c r="AQ93" s="213" t="str">
        <f t="shared" si="42"/>
        <v/>
      </c>
      <c r="AR93" s="213" t="str">
        <f t="shared" si="43"/>
        <v/>
      </c>
    </row>
    <row r="94" spans="5:44" ht="15.6" x14ac:dyDescent="0.3">
      <c r="E94" s="130"/>
      <c r="F94" s="218"/>
      <c r="L94" s="131"/>
      <c r="N94" s="132"/>
      <c r="O94" s="40"/>
      <c r="P94" s="40"/>
      <c r="Q94" s="40"/>
      <c r="R94" s="39" t="str">
        <f t="shared" si="37"/>
        <v/>
      </c>
      <c r="S94" s="38" t="str">
        <f t="shared" si="38"/>
        <v/>
      </c>
      <c r="T94" s="38" t="str">
        <f t="shared" si="39"/>
        <v/>
      </c>
      <c r="U94" s="142">
        <v>271.43</v>
      </c>
      <c r="V94" s="142">
        <v>586.5</v>
      </c>
      <c r="W94" s="142">
        <v>646.17999999999995</v>
      </c>
      <c r="X94" s="38" t="str">
        <f t="shared" si="40"/>
        <v/>
      </c>
      <c r="Y94" s="212" t="str">
        <f>IF(F94="","",IF(S94&gt;0,MIN(Att1SmallCarriers[[#This Row],[2024 Maximum Government Contribution
Self+1]],ROUND(S94*0.75,2)),"New Option"))</f>
        <v/>
      </c>
      <c r="Z94" s="212" t="str">
        <f>IF(F94="","",IF(T94&gt;0,MIN(Att1SmallCarriers[[#This Row],[2024 Maximum Government Contribution
Family]],ROUND(T94*0.75,2)),"New Option"))</f>
        <v/>
      </c>
      <c r="AA94" s="38" t="str">
        <f t="shared" si="28"/>
        <v/>
      </c>
      <c r="AB94" s="38" t="str">
        <f t="shared" si="29"/>
        <v/>
      </c>
      <c r="AC94" s="38" t="str">
        <f t="shared" si="30"/>
        <v/>
      </c>
      <c r="AD94" s="38" t="str">
        <f t="shared" si="31"/>
        <v/>
      </c>
      <c r="AE94" s="38" t="str">
        <f t="shared" si="32"/>
        <v/>
      </c>
      <c r="AF94" s="38" t="str">
        <f t="shared" si="33"/>
        <v/>
      </c>
      <c r="AG94" s="84">
        <f>ROUND(Att1SmallCarriers[[#This Row],[2024 Maximum Government Contribution
Self]]*(1+$B$14),2)</f>
        <v>271.43</v>
      </c>
      <c r="AH94" s="84">
        <f>ROUND(Att1SmallCarriers[[#This Row],[2024 Maximum Government Contribution
Self+1]]*(1+$B$14),2)</f>
        <v>586.5</v>
      </c>
      <c r="AI94" s="84">
        <f>ROUND(Att1SmallCarriers[[#This Row],[2024 Maximum Government Contribution
Family]]*(1+$B$14),2)</f>
        <v>646.17999999999995</v>
      </c>
      <c r="AJ94" s="212" t="str">
        <f>IF(F94="","",MIN(Att1SmallCarriers[[#This Row],[ESTIMATED 2025 Maximum Government Contribution
Self]],ROUND(AD94*0.75,2)))</f>
        <v/>
      </c>
      <c r="AK94" s="212" t="str">
        <f>IF(F94="","",MIN(Att1SmallCarriers[[#This Row],[ESTIMATED 2025 Maximum Government Contribution
Self+1]],ROUND(AE94*0.75,2)))</f>
        <v/>
      </c>
      <c r="AL94" s="212" t="str">
        <f>IF(F94="","",MIN(Att1SmallCarriers[[#This Row],[ESTIMATED 2025 Maximum Government Contribution
Family]],ROUND(AF94*0.75,2)))</f>
        <v/>
      </c>
      <c r="AM94" s="38" t="str">
        <f t="shared" si="34"/>
        <v/>
      </c>
      <c r="AN94" s="38" t="str">
        <f t="shared" si="35"/>
        <v/>
      </c>
      <c r="AO94" s="38" t="str">
        <f t="shared" si="36"/>
        <v/>
      </c>
      <c r="AP94" s="213" t="str">
        <f t="shared" si="41"/>
        <v/>
      </c>
      <c r="AQ94" s="213" t="str">
        <f t="shared" si="42"/>
        <v/>
      </c>
      <c r="AR94" s="213" t="str">
        <f t="shared" si="43"/>
        <v/>
      </c>
    </row>
    <row r="95" spans="5:44" ht="15.6" x14ac:dyDescent="0.3">
      <c r="E95" s="130"/>
      <c r="F95" s="218"/>
      <c r="L95" s="131"/>
      <c r="N95" s="132"/>
      <c r="O95" s="40"/>
      <c r="P95" s="40"/>
      <c r="Q95" s="40"/>
      <c r="R95" s="39" t="str">
        <f t="shared" si="37"/>
        <v/>
      </c>
      <c r="S95" s="38" t="str">
        <f t="shared" si="38"/>
        <v/>
      </c>
      <c r="T95" s="38" t="str">
        <f t="shared" si="39"/>
        <v/>
      </c>
      <c r="U95" s="142">
        <v>271.43</v>
      </c>
      <c r="V95" s="142">
        <v>586.5</v>
      </c>
      <c r="W95" s="142">
        <v>646.17999999999995</v>
      </c>
      <c r="X95" s="38" t="str">
        <f t="shared" si="40"/>
        <v/>
      </c>
      <c r="Y95" s="212" t="str">
        <f>IF(F95="","",IF(S95&gt;0,MIN(Att1SmallCarriers[[#This Row],[2024 Maximum Government Contribution
Self+1]],ROUND(S95*0.75,2)),"New Option"))</f>
        <v/>
      </c>
      <c r="Z95" s="212" t="str">
        <f>IF(F95="","",IF(T95&gt;0,MIN(Att1SmallCarriers[[#This Row],[2024 Maximum Government Contribution
Family]],ROUND(T95*0.75,2)),"New Option"))</f>
        <v/>
      </c>
      <c r="AA95" s="38" t="str">
        <f t="shared" si="28"/>
        <v/>
      </c>
      <c r="AB95" s="38" t="str">
        <f t="shared" si="29"/>
        <v/>
      </c>
      <c r="AC95" s="38" t="str">
        <f t="shared" si="30"/>
        <v/>
      </c>
      <c r="AD95" s="38" t="str">
        <f t="shared" si="31"/>
        <v/>
      </c>
      <c r="AE95" s="38" t="str">
        <f t="shared" si="32"/>
        <v/>
      </c>
      <c r="AF95" s="38" t="str">
        <f t="shared" si="33"/>
        <v/>
      </c>
      <c r="AG95" s="84">
        <f>ROUND(Att1SmallCarriers[[#This Row],[2024 Maximum Government Contribution
Self]]*(1+$B$14),2)</f>
        <v>271.43</v>
      </c>
      <c r="AH95" s="84">
        <f>ROUND(Att1SmallCarriers[[#This Row],[2024 Maximum Government Contribution
Self+1]]*(1+$B$14),2)</f>
        <v>586.5</v>
      </c>
      <c r="AI95" s="84">
        <f>ROUND(Att1SmallCarriers[[#This Row],[2024 Maximum Government Contribution
Family]]*(1+$B$14),2)</f>
        <v>646.17999999999995</v>
      </c>
      <c r="AJ95" s="212" t="str">
        <f>IF(F95="","",MIN(Att1SmallCarriers[[#This Row],[ESTIMATED 2025 Maximum Government Contribution
Self]],ROUND(AD95*0.75,2)))</f>
        <v/>
      </c>
      <c r="AK95" s="212" t="str">
        <f>IF(F95="","",MIN(Att1SmallCarriers[[#This Row],[ESTIMATED 2025 Maximum Government Contribution
Self+1]],ROUND(AE95*0.75,2)))</f>
        <v/>
      </c>
      <c r="AL95" s="212" t="str">
        <f>IF(F95="","",MIN(Att1SmallCarriers[[#This Row],[ESTIMATED 2025 Maximum Government Contribution
Family]],ROUND(AF95*0.75,2)))</f>
        <v/>
      </c>
      <c r="AM95" s="38" t="str">
        <f t="shared" si="34"/>
        <v/>
      </c>
      <c r="AN95" s="38" t="str">
        <f t="shared" si="35"/>
        <v/>
      </c>
      <c r="AO95" s="38" t="str">
        <f t="shared" si="36"/>
        <v/>
      </c>
      <c r="AP95" s="213" t="str">
        <f t="shared" si="41"/>
        <v/>
      </c>
      <c r="AQ95" s="213" t="str">
        <f t="shared" si="42"/>
        <v/>
      </c>
      <c r="AR95" s="213" t="str">
        <f t="shared" si="43"/>
        <v/>
      </c>
    </row>
    <row r="96" spans="5:44" ht="15.6" x14ac:dyDescent="0.3">
      <c r="E96" s="130"/>
      <c r="F96" s="218"/>
      <c r="L96" s="131"/>
      <c r="N96" s="132"/>
      <c r="O96" s="40"/>
      <c r="P96" s="40"/>
      <c r="Q96" s="40"/>
      <c r="R96" s="39" t="str">
        <f t="shared" si="37"/>
        <v/>
      </c>
      <c r="S96" s="38" t="str">
        <f t="shared" si="38"/>
        <v/>
      </c>
      <c r="T96" s="38" t="str">
        <f t="shared" si="39"/>
        <v/>
      </c>
      <c r="U96" s="142">
        <v>271.43</v>
      </c>
      <c r="V96" s="142">
        <v>586.5</v>
      </c>
      <c r="W96" s="142">
        <v>646.17999999999995</v>
      </c>
      <c r="X96" s="38" t="str">
        <f t="shared" si="40"/>
        <v/>
      </c>
      <c r="Y96" s="212" t="str">
        <f>IF(F96="","",IF(S96&gt;0,MIN(Att1SmallCarriers[[#This Row],[2024 Maximum Government Contribution
Self+1]],ROUND(S96*0.75,2)),"New Option"))</f>
        <v/>
      </c>
      <c r="Z96" s="212" t="str">
        <f>IF(F96="","",IF(T96&gt;0,MIN(Att1SmallCarriers[[#This Row],[2024 Maximum Government Contribution
Family]],ROUND(T96*0.75,2)),"New Option"))</f>
        <v/>
      </c>
      <c r="AA96" s="38" t="str">
        <f t="shared" si="28"/>
        <v/>
      </c>
      <c r="AB96" s="38" t="str">
        <f t="shared" si="29"/>
        <v/>
      </c>
      <c r="AC96" s="38" t="str">
        <f t="shared" si="30"/>
        <v/>
      </c>
      <c r="AD96" s="38" t="str">
        <f t="shared" si="31"/>
        <v/>
      </c>
      <c r="AE96" s="38" t="str">
        <f t="shared" si="32"/>
        <v/>
      </c>
      <c r="AF96" s="38" t="str">
        <f t="shared" si="33"/>
        <v/>
      </c>
      <c r="AG96" s="84">
        <f>ROUND(Att1SmallCarriers[[#This Row],[2024 Maximum Government Contribution
Self]]*(1+$B$14),2)</f>
        <v>271.43</v>
      </c>
      <c r="AH96" s="84">
        <f>ROUND(Att1SmallCarriers[[#This Row],[2024 Maximum Government Contribution
Self+1]]*(1+$B$14),2)</f>
        <v>586.5</v>
      </c>
      <c r="AI96" s="84">
        <f>ROUND(Att1SmallCarriers[[#This Row],[2024 Maximum Government Contribution
Family]]*(1+$B$14),2)</f>
        <v>646.17999999999995</v>
      </c>
      <c r="AJ96" s="212" t="str">
        <f>IF(F96="","",MIN(Att1SmallCarriers[[#This Row],[ESTIMATED 2025 Maximum Government Contribution
Self]],ROUND(AD96*0.75,2)))</f>
        <v/>
      </c>
      <c r="AK96" s="212" t="str">
        <f>IF(F96="","",MIN(Att1SmallCarriers[[#This Row],[ESTIMATED 2025 Maximum Government Contribution
Self+1]],ROUND(AE96*0.75,2)))</f>
        <v/>
      </c>
      <c r="AL96" s="212" t="str">
        <f>IF(F96="","",MIN(Att1SmallCarriers[[#This Row],[ESTIMATED 2025 Maximum Government Contribution
Family]],ROUND(AF96*0.75,2)))</f>
        <v/>
      </c>
      <c r="AM96" s="38" t="str">
        <f t="shared" si="34"/>
        <v/>
      </c>
      <c r="AN96" s="38" t="str">
        <f t="shared" si="35"/>
        <v/>
      </c>
      <c r="AO96" s="38" t="str">
        <f t="shared" si="36"/>
        <v/>
      </c>
      <c r="AP96" s="213" t="str">
        <f t="shared" si="41"/>
        <v/>
      </c>
      <c r="AQ96" s="213" t="str">
        <f t="shared" si="42"/>
        <v/>
      </c>
      <c r="AR96" s="213" t="str">
        <f t="shared" si="43"/>
        <v/>
      </c>
    </row>
    <row r="97" spans="5:44" ht="15.6" x14ac:dyDescent="0.3">
      <c r="E97" s="130"/>
      <c r="F97" s="218"/>
      <c r="L97" s="131"/>
      <c r="N97" s="132"/>
      <c r="O97" s="40"/>
      <c r="P97" s="40"/>
      <c r="Q97" s="40"/>
      <c r="R97" s="39" t="str">
        <f t="shared" si="37"/>
        <v/>
      </c>
      <c r="S97" s="38" t="str">
        <f t="shared" si="38"/>
        <v/>
      </c>
      <c r="T97" s="38" t="str">
        <f t="shared" si="39"/>
        <v/>
      </c>
      <c r="U97" s="142">
        <v>271.43</v>
      </c>
      <c r="V97" s="142">
        <v>586.5</v>
      </c>
      <c r="W97" s="142">
        <v>646.17999999999995</v>
      </c>
      <c r="X97" s="38" t="str">
        <f t="shared" si="40"/>
        <v/>
      </c>
      <c r="Y97" s="212" t="str">
        <f>IF(F97="","",IF(S97&gt;0,MIN(Att1SmallCarriers[[#This Row],[2024 Maximum Government Contribution
Self+1]],ROUND(S97*0.75,2)),"New Option"))</f>
        <v/>
      </c>
      <c r="Z97" s="212" t="str">
        <f>IF(F97="","",IF(T97&gt;0,MIN(Att1SmallCarriers[[#This Row],[2024 Maximum Government Contribution
Family]],ROUND(T97*0.75,2)),"New Option"))</f>
        <v/>
      </c>
      <c r="AA97" s="38" t="str">
        <f t="shared" si="28"/>
        <v/>
      </c>
      <c r="AB97" s="38" t="str">
        <f t="shared" si="29"/>
        <v/>
      </c>
      <c r="AC97" s="38" t="str">
        <f t="shared" si="30"/>
        <v/>
      </c>
      <c r="AD97" s="38" t="str">
        <f t="shared" si="31"/>
        <v/>
      </c>
      <c r="AE97" s="38" t="str">
        <f t="shared" si="32"/>
        <v/>
      </c>
      <c r="AF97" s="38" t="str">
        <f t="shared" si="33"/>
        <v/>
      </c>
      <c r="AG97" s="84">
        <f>ROUND(Att1SmallCarriers[[#This Row],[2024 Maximum Government Contribution
Self]]*(1+$B$14),2)</f>
        <v>271.43</v>
      </c>
      <c r="AH97" s="84">
        <f>ROUND(Att1SmallCarriers[[#This Row],[2024 Maximum Government Contribution
Self+1]]*(1+$B$14),2)</f>
        <v>586.5</v>
      </c>
      <c r="AI97" s="84">
        <f>ROUND(Att1SmallCarriers[[#This Row],[2024 Maximum Government Contribution
Family]]*(1+$B$14),2)</f>
        <v>646.17999999999995</v>
      </c>
      <c r="AJ97" s="212" t="str">
        <f>IF(F97="","",MIN(Att1SmallCarriers[[#This Row],[ESTIMATED 2025 Maximum Government Contribution
Self]],ROUND(AD97*0.75,2)))</f>
        <v/>
      </c>
      <c r="AK97" s="212" t="str">
        <f>IF(F97="","",MIN(Att1SmallCarriers[[#This Row],[ESTIMATED 2025 Maximum Government Contribution
Self+1]],ROUND(AE97*0.75,2)))</f>
        <v/>
      </c>
      <c r="AL97" s="212" t="str">
        <f>IF(F97="","",MIN(Att1SmallCarriers[[#This Row],[ESTIMATED 2025 Maximum Government Contribution
Family]],ROUND(AF97*0.75,2)))</f>
        <v/>
      </c>
      <c r="AM97" s="38" t="str">
        <f t="shared" si="34"/>
        <v/>
      </c>
      <c r="AN97" s="38" t="str">
        <f t="shared" si="35"/>
        <v/>
      </c>
      <c r="AO97" s="38" t="str">
        <f t="shared" si="36"/>
        <v/>
      </c>
      <c r="AP97" s="213" t="str">
        <f t="shared" si="41"/>
        <v/>
      </c>
      <c r="AQ97" s="213" t="str">
        <f t="shared" si="42"/>
        <v/>
      </c>
      <c r="AR97" s="213" t="str">
        <f t="shared" si="43"/>
        <v/>
      </c>
    </row>
    <row r="98" spans="5:44" ht="15.6" x14ac:dyDescent="0.3">
      <c r="E98" s="130"/>
      <c r="F98" s="218"/>
      <c r="L98" s="131"/>
      <c r="N98" s="132"/>
      <c r="O98" s="40"/>
      <c r="P98" s="40"/>
      <c r="Q98" s="40"/>
      <c r="R98" s="39" t="str">
        <f t="shared" si="37"/>
        <v/>
      </c>
      <c r="S98" s="38" t="str">
        <f t="shared" si="38"/>
        <v/>
      </c>
      <c r="T98" s="38" t="str">
        <f t="shared" si="39"/>
        <v/>
      </c>
      <c r="U98" s="142">
        <v>271.43</v>
      </c>
      <c r="V98" s="142">
        <v>586.5</v>
      </c>
      <c r="W98" s="142">
        <v>646.17999999999995</v>
      </c>
      <c r="X98" s="38" t="str">
        <f t="shared" si="40"/>
        <v/>
      </c>
      <c r="Y98" s="212" t="str">
        <f>IF(F98="","",IF(S98&gt;0,MIN(Att1SmallCarriers[[#This Row],[2024 Maximum Government Contribution
Self+1]],ROUND(S98*0.75,2)),"New Option"))</f>
        <v/>
      </c>
      <c r="Z98" s="212" t="str">
        <f>IF(F98="","",IF(T98&gt;0,MIN(Att1SmallCarriers[[#This Row],[2024 Maximum Government Contribution
Family]],ROUND(T98*0.75,2)),"New Option"))</f>
        <v/>
      </c>
      <c r="AA98" s="38" t="str">
        <f t="shared" si="28"/>
        <v/>
      </c>
      <c r="AB98" s="38" t="str">
        <f t="shared" si="29"/>
        <v/>
      </c>
      <c r="AC98" s="38" t="str">
        <f t="shared" si="30"/>
        <v/>
      </c>
      <c r="AD98" s="38" t="str">
        <f t="shared" si="31"/>
        <v/>
      </c>
      <c r="AE98" s="38" t="str">
        <f t="shared" si="32"/>
        <v/>
      </c>
      <c r="AF98" s="38" t="str">
        <f t="shared" si="33"/>
        <v/>
      </c>
      <c r="AG98" s="84">
        <f>ROUND(Att1SmallCarriers[[#This Row],[2024 Maximum Government Contribution
Self]]*(1+$B$14),2)</f>
        <v>271.43</v>
      </c>
      <c r="AH98" s="84">
        <f>ROUND(Att1SmallCarriers[[#This Row],[2024 Maximum Government Contribution
Self+1]]*(1+$B$14),2)</f>
        <v>586.5</v>
      </c>
      <c r="AI98" s="84">
        <f>ROUND(Att1SmallCarriers[[#This Row],[2024 Maximum Government Contribution
Family]]*(1+$B$14),2)</f>
        <v>646.17999999999995</v>
      </c>
      <c r="AJ98" s="212" t="str">
        <f>IF(F98="","",MIN(Att1SmallCarriers[[#This Row],[ESTIMATED 2025 Maximum Government Contribution
Self]],ROUND(AD98*0.75,2)))</f>
        <v/>
      </c>
      <c r="AK98" s="212" t="str">
        <f>IF(F98="","",MIN(Att1SmallCarriers[[#This Row],[ESTIMATED 2025 Maximum Government Contribution
Self+1]],ROUND(AE98*0.75,2)))</f>
        <v/>
      </c>
      <c r="AL98" s="212" t="str">
        <f>IF(F98="","",MIN(Att1SmallCarriers[[#This Row],[ESTIMATED 2025 Maximum Government Contribution
Family]],ROUND(AF98*0.75,2)))</f>
        <v/>
      </c>
      <c r="AM98" s="38" t="str">
        <f t="shared" si="34"/>
        <v/>
      </c>
      <c r="AN98" s="38" t="str">
        <f t="shared" si="35"/>
        <v/>
      </c>
      <c r="AO98" s="38" t="str">
        <f t="shared" si="36"/>
        <v/>
      </c>
      <c r="AP98" s="213" t="str">
        <f t="shared" si="41"/>
        <v/>
      </c>
      <c r="AQ98" s="213" t="str">
        <f t="shared" si="42"/>
        <v/>
      </c>
      <c r="AR98" s="213" t="str">
        <f t="shared" si="43"/>
        <v/>
      </c>
    </row>
    <row r="99" spans="5:44" ht="15.6" x14ac:dyDescent="0.3">
      <c r="E99" s="130"/>
      <c r="F99" s="218"/>
      <c r="L99" s="131"/>
      <c r="N99" s="132"/>
      <c r="O99" s="40"/>
      <c r="P99" s="40"/>
      <c r="Q99" s="40"/>
      <c r="R99" s="39" t="str">
        <f t="shared" si="37"/>
        <v/>
      </c>
      <c r="S99" s="38" t="str">
        <f t="shared" si="38"/>
        <v/>
      </c>
      <c r="T99" s="38" t="str">
        <f t="shared" si="39"/>
        <v/>
      </c>
      <c r="U99" s="142">
        <v>271.43</v>
      </c>
      <c r="V99" s="142">
        <v>586.5</v>
      </c>
      <c r="W99" s="142">
        <v>646.17999999999995</v>
      </c>
      <c r="X99" s="38" t="str">
        <f t="shared" si="40"/>
        <v/>
      </c>
      <c r="Y99" s="212" t="str">
        <f>IF(F99="","",IF(S99&gt;0,MIN(Att1SmallCarriers[[#This Row],[2024 Maximum Government Contribution
Self+1]],ROUND(S99*0.75,2)),"New Option"))</f>
        <v/>
      </c>
      <c r="Z99" s="212" t="str">
        <f>IF(F99="","",IF(T99&gt;0,MIN(Att1SmallCarriers[[#This Row],[2024 Maximum Government Contribution
Family]],ROUND(T99*0.75,2)),"New Option"))</f>
        <v/>
      </c>
      <c r="AA99" s="38" t="str">
        <f t="shared" si="28"/>
        <v/>
      </c>
      <c r="AB99" s="38" t="str">
        <f t="shared" si="29"/>
        <v/>
      </c>
      <c r="AC99" s="38" t="str">
        <f t="shared" si="30"/>
        <v/>
      </c>
      <c r="AD99" s="38" t="str">
        <f t="shared" si="31"/>
        <v/>
      </c>
      <c r="AE99" s="38" t="str">
        <f t="shared" si="32"/>
        <v/>
      </c>
      <c r="AF99" s="38" t="str">
        <f t="shared" si="33"/>
        <v/>
      </c>
      <c r="AG99" s="84">
        <f>ROUND(Att1SmallCarriers[[#This Row],[2024 Maximum Government Contribution
Self]]*(1+$B$14),2)</f>
        <v>271.43</v>
      </c>
      <c r="AH99" s="84">
        <f>ROUND(Att1SmallCarriers[[#This Row],[2024 Maximum Government Contribution
Self+1]]*(1+$B$14),2)</f>
        <v>586.5</v>
      </c>
      <c r="AI99" s="84">
        <f>ROUND(Att1SmallCarriers[[#This Row],[2024 Maximum Government Contribution
Family]]*(1+$B$14),2)</f>
        <v>646.17999999999995</v>
      </c>
      <c r="AJ99" s="212" t="str">
        <f>IF(F99="","",MIN(Att1SmallCarriers[[#This Row],[ESTIMATED 2025 Maximum Government Contribution
Self]],ROUND(AD99*0.75,2)))</f>
        <v/>
      </c>
      <c r="AK99" s="212" t="str">
        <f>IF(F99="","",MIN(Att1SmallCarriers[[#This Row],[ESTIMATED 2025 Maximum Government Contribution
Self+1]],ROUND(AE99*0.75,2)))</f>
        <v/>
      </c>
      <c r="AL99" s="212" t="str">
        <f>IF(F99="","",MIN(Att1SmallCarriers[[#This Row],[ESTIMATED 2025 Maximum Government Contribution
Family]],ROUND(AF99*0.75,2)))</f>
        <v/>
      </c>
      <c r="AM99" s="38" t="str">
        <f t="shared" si="34"/>
        <v/>
      </c>
      <c r="AN99" s="38" t="str">
        <f t="shared" si="35"/>
        <v/>
      </c>
      <c r="AO99" s="38" t="str">
        <f t="shared" si="36"/>
        <v/>
      </c>
      <c r="AP99" s="213" t="str">
        <f t="shared" si="41"/>
        <v/>
      </c>
      <c r="AQ99" s="213" t="str">
        <f t="shared" si="42"/>
        <v/>
      </c>
      <c r="AR99" s="213" t="str">
        <f t="shared" si="43"/>
        <v/>
      </c>
    </row>
    <row r="100" spans="5:44" ht="15.6" x14ac:dyDescent="0.3">
      <c r="E100" s="130"/>
      <c r="F100" s="218"/>
      <c r="L100" s="131"/>
      <c r="N100" s="132"/>
      <c r="O100" s="40"/>
      <c r="P100" s="40"/>
      <c r="Q100" s="40"/>
      <c r="R100" s="39" t="str">
        <f t="shared" si="37"/>
        <v/>
      </c>
      <c r="S100" s="38" t="str">
        <f t="shared" si="38"/>
        <v/>
      </c>
      <c r="T100" s="38" t="str">
        <f t="shared" si="39"/>
        <v/>
      </c>
      <c r="U100" s="142">
        <v>271.43</v>
      </c>
      <c r="V100" s="142">
        <v>586.5</v>
      </c>
      <c r="W100" s="142">
        <v>646.17999999999995</v>
      </c>
      <c r="X100" s="38" t="str">
        <f t="shared" si="40"/>
        <v/>
      </c>
      <c r="Y100" s="212" t="str">
        <f>IF(F100="","",IF(S100&gt;0,MIN(Att1SmallCarriers[[#This Row],[2024 Maximum Government Contribution
Self+1]],ROUND(S100*0.75,2)),"New Option"))</f>
        <v/>
      </c>
      <c r="Z100" s="212" t="str">
        <f>IF(F100="","",IF(T100&gt;0,MIN(Att1SmallCarriers[[#This Row],[2024 Maximum Government Contribution
Family]],ROUND(T100*0.75,2)),"New Option"))</f>
        <v/>
      </c>
      <c r="AA100" s="38" t="str">
        <f t="shared" si="28"/>
        <v/>
      </c>
      <c r="AB100" s="38" t="str">
        <f t="shared" si="29"/>
        <v/>
      </c>
      <c r="AC100" s="38" t="str">
        <f t="shared" si="30"/>
        <v/>
      </c>
      <c r="AD100" s="38" t="str">
        <f t="shared" si="31"/>
        <v/>
      </c>
      <c r="AE100" s="38" t="str">
        <f t="shared" si="32"/>
        <v/>
      </c>
      <c r="AF100" s="38" t="str">
        <f t="shared" si="33"/>
        <v/>
      </c>
      <c r="AG100" s="84">
        <f>ROUND(Att1SmallCarriers[[#This Row],[2024 Maximum Government Contribution
Self]]*(1+$B$14),2)</f>
        <v>271.43</v>
      </c>
      <c r="AH100" s="84">
        <f>ROUND(Att1SmallCarriers[[#This Row],[2024 Maximum Government Contribution
Self+1]]*(1+$B$14),2)</f>
        <v>586.5</v>
      </c>
      <c r="AI100" s="84">
        <f>ROUND(Att1SmallCarriers[[#This Row],[2024 Maximum Government Contribution
Family]]*(1+$B$14),2)</f>
        <v>646.17999999999995</v>
      </c>
      <c r="AJ100" s="212" t="str">
        <f>IF(F100="","",MIN(Att1SmallCarriers[[#This Row],[ESTIMATED 2025 Maximum Government Contribution
Self]],ROUND(AD100*0.75,2)))</f>
        <v/>
      </c>
      <c r="AK100" s="212" t="str">
        <f>IF(F100="","",MIN(Att1SmallCarriers[[#This Row],[ESTIMATED 2025 Maximum Government Contribution
Self+1]],ROUND(AE100*0.75,2)))</f>
        <v/>
      </c>
      <c r="AL100" s="212" t="str">
        <f>IF(F100="","",MIN(Att1SmallCarriers[[#This Row],[ESTIMATED 2025 Maximum Government Contribution
Family]],ROUND(AF100*0.75,2)))</f>
        <v/>
      </c>
      <c r="AM100" s="38" t="str">
        <f t="shared" si="34"/>
        <v/>
      </c>
      <c r="AN100" s="38" t="str">
        <f t="shared" si="35"/>
        <v/>
      </c>
      <c r="AO100" s="38" t="str">
        <f t="shared" si="36"/>
        <v/>
      </c>
      <c r="AP100" s="213" t="str">
        <f t="shared" si="41"/>
        <v/>
      </c>
      <c r="AQ100" s="213" t="str">
        <f t="shared" si="42"/>
        <v/>
      </c>
      <c r="AR100" s="213" t="str">
        <f t="shared" si="43"/>
        <v/>
      </c>
    </row>
    <row r="101" spans="5:44" ht="15.6" x14ac:dyDescent="0.3">
      <c r="E101" s="130"/>
      <c r="F101" s="218"/>
      <c r="L101" s="131"/>
      <c r="N101" s="132"/>
      <c r="O101" s="40"/>
      <c r="P101" s="40"/>
      <c r="Q101" s="40"/>
      <c r="R101" s="39" t="str">
        <f t="shared" si="37"/>
        <v/>
      </c>
      <c r="S101" s="38" t="str">
        <f t="shared" si="38"/>
        <v/>
      </c>
      <c r="T101" s="38" t="str">
        <f t="shared" si="39"/>
        <v/>
      </c>
      <c r="U101" s="142">
        <v>271.43</v>
      </c>
      <c r="V101" s="142">
        <v>586.5</v>
      </c>
      <c r="W101" s="142">
        <v>646.17999999999995</v>
      </c>
      <c r="X101" s="38" t="str">
        <f t="shared" si="40"/>
        <v/>
      </c>
      <c r="Y101" s="212" t="str">
        <f>IF(F101="","",IF(S101&gt;0,MIN(Att1SmallCarriers[[#This Row],[2024 Maximum Government Contribution
Self+1]],ROUND(S101*0.75,2)),"New Option"))</f>
        <v/>
      </c>
      <c r="Z101" s="212" t="str">
        <f>IF(F101="","",IF(T101&gt;0,MIN(Att1SmallCarriers[[#This Row],[2024 Maximum Government Contribution
Family]],ROUND(T101*0.75,2)),"New Option"))</f>
        <v/>
      </c>
      <c r="AA101" s="38" t="str">
        <f t="shared" si="28"/>
        <v/>
      </c>
      <c r="AB101" s="38" t="str">
        <f t="shared" si="29"/>
        <v/>
      </c>
      <c r="AC101" s="38" t="str">
        <f t="shared" si="30"/>
        <v/>
      </c>
      <c r="AD101" s="38" t="str">
        <f t="shared" si="31"/>
        <v/>
      </c>
      <c r="AE101" s="38" t="str">
        <f t="shared" si="32"/>
        <v/>
      </c>
      <c r="AF101" s="38" t="str">
        <f t="shared" si="33"/>
        <v/>
      </c>
      <c r="AG101" s="84">
        <f>ROUND(Att1SmallCarriers[[#This Row],[2024 Maximum Government Contribution
Self]]*(1+$B$14),2)</f>
        <v>271.43</v>
      </c>
      <c r="AH101" s="84">
        <f>ROUND(Att1SmallCarriers[[#This Row],[2024 Maximum Government Contribution
Self+1]]*(1+$B$14),2)</f>
        <v>586.5</v>
      </c>
      <c r="AI101" s="84">
        <f>ROUND(Att1SmallCarriers[[#This Row],[2024 Maximum Government Contribution
Family]]*(1+$B$14),2)</f>
        <v>646.17999999999995</v>
      </c>
      <c r="AJ101" s="212" t="str">
        <f>IF(F101="","",MIN(Att1SmallCarriers[[#This Row],[ESTIMATED 2025 Maximum Government Contribution
Self]],ROUND(AD101*0.75,2)))</f>
        <v/>
      </c>
      <c r="AK101" s="212" t="str">
        <f>IF(F101="","",MIN(Att1SmallCarriers[[#This Row],[ESTIMATED 2025 Maximum Government Contribution
Self+1]],ROUND(AE101*0.75,2)))</f>
        <v/>
      </c>
      <c r="AL101" s="212" t="str">
        <f>IF(F101="","",MIN(Att1SmallCarriers[[#This Row],[ESTIMATED 2025 Maximum Government Contribution
Family]],ROUND(AF101*0.75,2)))</f>
        <v/>
      </c>
      <c r="AM101" s="38" t="str">
        <f t="shared" si="34"/>
        <v/>
      </c>
      <c r="AN101" s="38" t="str">
        <f t="shared" si="35"/>
        <v/>
      </c>
      <c r="AO101" s="38" t="str">
        <f t="shared" si="36"/>
        <v/>
      </c>
      <c r="AP101" s="213" t="str">
        <f t="shared" si="41"/>
        <v/>
      </c>
      <c r="AQ101" s="213" t="str">
        <f t="shared" si="42"/>
        <v/>
      </c>
      <c r="AR101" s="213" t="str">
        <f t="shared" si="43"/>
        <v/>
      </c>
    </row>
    <row r="102" spans="5:44" ht="15.6" x14ac:dyDescent="0.3">
      <c r="E102" s="130"/>
      <c r="F102" s="218"/>
      <c r="L102" s="131"/>
      <c r="N102" s="132"/>
      <c r="O102" s="40"/>
      <c r="P102" s="40"/>
      <c r="Q102" s="40"/>
      <c r="R102" s="39" t="str">
        <f t="shared" si="37"/>
        <v/>
      </c>
      <c r="S102" s="38" t="str">
        <f t="shared" si="38"/>
        <v/>
      </c>
      <c r="T102" s="38" t="str">
        <f t="shared" si="39"/>
        <v/>
      </c>
      <c r="U102" s="142">
        <v>271.43</v>
      </c>
      <c r="V102" s="142">
        <v>586.5</v>
      </c>
      <c r="W102" s="142">
        <v>646.17999999999995</v>
      </c>
      <c r="X102" s="38" t="str">
        <f t="shared" si="40"/>
        <v/>
      </c>
      <c r="Y102" s="212" t="str">
        <f>IF(F102="","",IF(S102&gt;0,MIN(Att1SmallCarriers[[#This Row],[2024 Maximum Government Contribution
Self+1]],ROUND(S102*0.75,2)),"New Option"))</f>
        <v/>
      </c>
      <c r="Z102" s="212" t="str">
        <f>IF(F102="","",IF(T102&gt;0,MIN(Att1SmallCarriers[[#This Row],[2024 Maximum Government Contribution
Family]],ROUND(T102*0.75,2)),"New Option"))</f>
        <v/>
      </c>
      <c r="AA102" s="38" t="str">
        <f t="shared" si="28"/>
        <v/>
      </c>
      <c r="AB102" s="38" t="str">
        <f t="shared" si="29"/>
        <v/>
      </c>
      <c r="AC102" s="38" t="str">
        <f t="shared" si="30"/>
        <v/>
      </c>
      <c r="AD102" s="38" t="str">
        <f t="shared" si="31"/>
        <v/>
      </c>
      <c r="AE102" s="38" t="str">
        <f t="shared" si="32"/>
        <v/>
      </c>
      <c r="AF102" s="38" t="str">
        <f t="shared" si="33"/>
        <v/>
      </c>
      <c r="AG102" s="84">
        <f>ROUND(Att1SmallCarriers[[#This Row],[2024 Maximum Government Contribution
Self]]*(1+$B$14),2)</f>
        <v>271.43</v>
      </c>
      <c r="AH102" s="84">
        <f>ROUND(Att1SmallCarriers[[#This Row],[2024 Maximum Government Contribution
Self+1]]*(1+$B$14),2)</f>
        <v>586.5</v>
      </c>
      <c r="AI102" s="84">
        <f>ROUND(Att1SmallCarriers[[#This Row],[2024 Maximum Government Contribution
Family]]*(1+$B$14),2)</f>
        <v>646.17999999999995</v>
      </c>
      <c r="AJ102" s="212" t="str">
        <f>IF(F102="","",MIN(Att1SmallCarriers[[#This Row],[ESTIMATED 2025 Maximum Government Contribution
Self]],ROUND(AD102*0.75,2)))</f>
        <v/>
      </c>
      <c r="AK102" s="212" t="str">
        <f>IF(F102="","",MIN(Att1SmallCarriers[[#This Row],[ESTIMATED 2025 Maximum Government Contribution
Self+1]],ROUND(AE102*0.75,2)))</f>
        <v/>
      </c>
      <c r="AL102" s="212" t="str">
        <f>IF(F102="","",MIN(Att1SmallCarriers[[#This Row],[ESTIMATED 2025 Maximum Government Contribution
Family]],ROUND(AF102*0.75,2)))</f>
        <v/>
      </c>
      <c r="AM102" s="38" t="str">
        <f t="shared" si="34"/>
        <v/>
      </c>
      <c r="AN102" s="38" t="str">
        <f t="shared" si="35"/>
        <v/>
      </c>
      <c r="AO102" s="38" t="str">
        <f t="shared" si="36"/>
        <v/>
      </c>
      <c r="AP102" s="213" t="str">
        <f t="shared" si="41"/>
        <v/>
      </c>
      <c r="AQ102" s="213" t="str">
        <f t="shared" si="42"/>
        <v/>
      </c>
      <c r="AR102" s="213" t="str">
        <f t="shared" si="43"/>
        <v/>
      </c>
    </row>
    <row r="103" spans="5:44" ht="15.6" x14ac:dyDescent="0.3">
      <c r="E103" s="130"/>
      <c r="F103" s="218"/>
      <c r="L103" s="131"/>
      <c r="N103" s="132"/>
      <c r="O103" s="40"/>
      <c r="P103" s="40"/>
      <c r="Q103" s="40"/>
      <c r="R103" s="39" t="str">
        <f t="shared" si="37"/>
        <v/>
      </c>
      <c r="S103" s="38" t="str">
        <f t="shared" si="38"/>
        <v/>
      </c>
      <c r="T103" s="38" t="str">
        <f t="shared" si="39"/>
        <v/>
      </c>
      <c r="U103" s="142">
        <v>271.43</v>
      </c>
      <c r="V103" s="142">
        <v>586.5</v>
      </c>
      <c r="W103" s="142">
        <v>646.17999999999995</v>
      </c>
      <c r="X103" s="38" t="str">
        <f t="shared" si="40"/>
        <v/>
      </c>
      <c r="Y103" s="212" t="str">
        <f>IF(F103="","",IF(S103&gt;0,MIN(Att1SmallCarriers[[#This Row],[2024 Maximum Government Contribution
Self+1]],ROUND(S103*0.75,2)),"New Option"))</f>
        <v/>
      </c>
      <c r="Z103" s="212" t="str">
        <f>IF(F103="","",IF(T103&gt;0,MIN(Att1SmallCarriers[[#This Row],[2024 Maximum Government Contribution
Family]],ROUND(T103*0.75,2)),"New Option"))</f>
        <v/>
      </c>
      <c r="AA103" s="38" t="str">
        <f t="shared" si="28"/>
        <v/>
      </c>
      <c r="AB103" s="38" t="str">
        <f t="shared" si="29"/>
        <v/>
      </c>
      <c r="AC103" s="38" t="str">
        <f t="shared" si="30"/>
        <v/>
      </c>
      <c r="AD103" s="38" t="str">
        <f t="shared" si="31"/>
        <v/>
      </c>
      <c r="AE103" s="38" t="str">
        <f t="shared" si="32"/>
        <v/>
      </c>
      <c r="AF103" s="38" t="str">
        <f t="shared" si="33"/>
        <v/>
      </c>
      <c r="AG103" s="84">
        <f>ROUND(Att1SmallCarriers[[#This Row],[2024 Maximum Government Contribution
Self]]*(1+$B$14),2)</f>
        <v>271.43</v>
      </c>
      <c r="AH103" s="84">
        <f>ROUND(Att1SmallCarriers[[#This Row],[2024 Maximum Government Contribution
Self+1]]*(1+$B$14),2)</f>
        <v>586.5</v>
      </c>
      <c r="AI103" s="84">
        <f>ROUND(Att1SmallCarriers[[#This Row],[2024 Maximum Government Contribution
Family]]*(1+$B$14),2)</f>
        <v>646.17999999999995</v>
      </c>
      <c r="AJ103" s="212" t="str">
        <f>IF(F103="","",MIN(Att1SmallCarriers[[#This Row],[ESTIMATED 2025 Maximum Government Contribution
Self]],ROUND(AD103*0.75,2)))</f>
        <v/>
      </c>
      <c r="AK103" s="212" t="str">
        <f>IF(F103="","",MIN(Att1SmallCarriers[[#This Row],[ESTIMATED 2025 Maximum Government Contribution
Self+1]],ROUND(AE103*0.75,2)))</f>
        <v/>
      </c>
      <c r="AL103" s="212" t="str">
        <f>IF(F103="","",MIN(Att1SmallCarriers[[#This Row],[ESTIMATED 2025 Maximum Government Contribution
Family]],ROUND(AF103*0.75,2)))</f>
        <v/>
      </c>
      <c r="AM103" s="38" t="str">
        <f t="shared" si="34"/>
        <v/>
      </c>
      <c r="AN103" s="38" t="str">
        <f t="shared" si="35"/>
        <v/>
      </c>
      <c r="AO103" s="38" t="str">
        <f t="shared" si="36"/>
        <v/>
      </c>
      <c r="AP103" s="213" t="str">
        <f t="shared" si="41"/>
        <v/>
      </c>
      <c r="AQ103" s="213" t="str">
        <f t="shared" si="42"/>
        <v/>
      </c>
      <c r="AR103" s="213" t="str">
        <f t="shared" si="43"/>
        <v/>
      </c>
    </row>
    <row r="104" spans="5:44" ht="15.6" x14ac:dyDescent="0.3">
      <c r="E104" s="130"/>
      <c r="F104" s="218"/>
      <c r="L104" s="131"/>
      <c r="N104" s="132"/>
      <c r="O104" s="40"/>
      <c r="P104" s="40"/>
      <c r="Q104" s="40"/>
      <c r="R104" s="39" t="str">
        <f t="shared" si="37"/>
        <v/>
      </c>
      <c r="S104" s="38" t="str">
        <f t="shared" si="38"/>
        <v/>
      </c>
      <c r="T104" s="38" t="str">
        <f t="shared" si="39"/>
        <v/>
      </c>
      <c r="U104" s="142">
        <v>271.43</v>
      </c>
      <c r="V104" s="142">
        <v>586.5</v>
      </c>
      <c r="W104" s="142">
        <v>646.17999999999995</v>
      </c>
      <c r="X104" s="38" t="str">
        <f t="shared" si="40"/>
        <v/>
      </c>
      <c r="Y104" s="212" t="str">
        <f>IF(F104="","",IF(S104&gt;0,MIN(Att1SmallCarriers[[#This Row],[2024 Maximum Government Contribution
Self+1]],ROUND(S104*0.75,2)),"New Option"))</f>
        <v/>
      </c>
      <c r="Z104" s="212" t="str">
        <f>IF(F104="","",IF(T104&gt;0,MIN(Att1SmallCarriers[[#This Row],[2024 Maximum Government Contribution
Family]],ROUND(T104*0.75,2)),"New Option"))</f>
        <v/>
      </c>
      <c r="AA104" s="38" t="str">
        <f t="shared" si="28"/>
        <v/>
      </c>
      <c r="AB104" s="38" t="str">
        <f t="shared" si="29"/>
        <v/>
      </c>
      <c r="AC104" s="38" t="str">
        <f t="shared" si="30"/>
        <v/>
      </c>
      <c r="AD104" s="38" t="str">
        <f t="shared" si="31"/>
        <v/>
      </c>
      <c r="AE104" s="38" t="str">
        <f t="shared" si="32"/>
        <v/>
      </c>
      <c r="AF104" s="38" t="str">
        <f t="shared" si="33"/>
        <v/>
      </c>
      <c r="AG104" s="84">
        <f>ROUND(Att1SmallCarriers[[#This Row],[2024 Maximum Government Contribution
Self]]*(1+$B$14),2)</f>
        <v>271.43</v>
      </c>
      <c r="AH104" s="84">
        <f>ROUND(Att1SmallCarriers[[#This Row],[2024 Maximum Government Contribution
Self+1]]*(1+$B$14),2)</f>
        <v>586.5</v>
      </c>
      <c r="AI104" s="84">
        <f>ROUND(Att1SmallCarriers[[#This Row],[2024 Maximum Government Contribution
Family]]*(1+$B$14),2)</f>
        <v>646.17999999999995</v>
      </c>
      <c r="AJ104" s="212" t="str">
        <f>IF(F104="","",MIN(Att1SmallCarriers[[#This Row],[ESTIMATED 2025 Maximum Government Contribution
Self]],ROUND(AD104*0.75,2)))</f>
        <v/>
      </c>
      <c r="AK104" s="212" t="str">
        <f>IF(F104="","",MIN(Att1SmallCarriers[[#This Row],[ESTIMATED 2025 Maximum Government Contribution
Self+1]],ROUND(AE104*0.75,2)))</f>
        <v/>
      </c>
      <c r="AL104" s="212" t="str">
        <f>IF(F104="","",MIN(Att1SmallCarriers[[#This Row],[ESTIMATED 2025 Maximum Government Contribution
Family]],ROUND(AF104*0.75,2)))</f>
        <v/>
      </c>
      <c r="AM104" s="38" t="str">
        <f t="shared" si="34"/>
        <v/>
      </c>
      <c r="AN104" s="38" t="str">
        <f t="shared" si="35"/>
        <v/>
      </c>
      <c r="AO104" s="38" t="str">
        <f t="shared" si="36"/>
        <v/>
      </c>
      <c r="AP104" s="213" t="str">
        <f t="shared" si="41"/>
        <v/>
      </c>
      <c r="AQ104" s="213" t="str">
        <f t="shared" si="42"/>
        <v/>
      </c>
      <c r="AR104" s="213" t="str">
        <f t="shared" si="43"/>
        <v/>
      </c>
    </row>
    <row r="105" spans="5:44" ht="15.6" x14ac:dyDescent="0.3">
      <c r="E105" s="130"/>
      <c r="F105" s="218"/>
      <c r="L105" s="131"/>
      <c r="N105" s="132"/>
      <c r="O105" s="40"/>
      <c r="P105" s="40"/>
      <c r="Q105" s="40"/>
      <c r="R105" s="39" t="str">
        <f t="shared" si="37"/>
        <v/>
      </c>
      <c r="S105" s="38" t="str">
        <f t="shared" si="38"/>
        <v/>
      </c>
      <c r="T105" s="38" t="str">
        <f t="shared" si="39"/>
        <v/>
      </c>
      <c r="U105" s="142">
        <v>271.43</v>
      </c>
      <c r="V105" s="142">
        <v>586.5</v>
      </c>
      <c r="W105" s="142">
        <v>646.17999999999995</v>
      </c>
      <c r="X105" s="38" t="str">
        <f t="shared" si="40"/>
        <v/>
      </c>
      <c r="Y105" s="212" t="str">
        <f>IF(F105="","",IF(S105&gt;0,MIN(Att1SmallCarriers[[#This Row],[2024 Maximum Government Contribution
Self+1]],ROUND(S105*0.75,2)),"New Option"))</f>
        <v/>
      </c>
      <c r="Z105" s="212" t="str">
        <f>IF(F105="","",IF(T105&gt;0,MIN(Att1SmallCarriers[[#This Row],[2024 Maximum Government Contribution
Family]],ROUND(T105*0.75,2)),"New Option"))</f>
        <v/>
      </c>
      <c r="AA105" s="38" t="str">
        <f t="shared" si="28"/>
        <v/>
      </c>
      <c r="AB105" s="38" t="str">
        <f t="shared" si="29"/>
        <v/>
      </c>
      <c r="AC105" s="38" t="str">
        <f t="shared" si="30"/>
        <v/>
      </c>
      <c r="AD105" s="38" t="str">
        <f t="shared" si="31"/>
        <v/>
      </c>
      <c r="AE105" s="38" t="str">
        <f t="shared" si="32"/>
        <v/>
      </c>
      <c r="AF105" s="38" t="str">
        <f t="shared" si="33"/>
        <v/>
      </c>
      <c r="AG105" s="84">
        <f>ROUND(Att1SmallCarriers[[#This Row],[2024 Maximum Government Contribution
Self]]*(1+$B$14),2)</f>
        <v>271.43</v>
      </c>
      <c r="AH105" s="84">
        <f>ROUND(Att1SmallCarriers[[#This Row],[2024 Maximum Government Contribution
Self+1]]*(1+$B$14),2)</f>
        <v>586.5</v>
      </c>
      <c r="AI105" s="84">
        <f>ROUND(Att1SmallCarriers[[#This Row],[2024 Maximum Government Contribution
Family]]*(1+$B$14),2)</f>
        <v>646.17999999999995</v>
      </c>
      <c r="AJ105" s="212" t="str">
        <f>IF(F105="","",MIN(Att1SmallCarriers[[#This Row],[ESTIMATED 2025 Maximum Government Contribution
Self]],ROUND(AD105*0.75,2)))</f>
        <v/>
      </c>
      <c r="AK105" s="212" t="str">
        <f>IF(F105="","",MIN(Att1SmallCarriers[[#This Row],[ESTIMATED 2025 Maximum Government Contribution
Self+1]],ROUND(AE105*0.75,2)))</f>
        <v/>
      </c>
      <c r="AL105" s="212" t="str">
        <f>IF(F105="","",MIN(Att1SmallCarriers[[#This Row],[ESTIMATED 2025 Maximum Government Contribution
Family]],ROUND(AF105*0.75,2)))</f>
        <v/>
      </c>
      <c r="AM105" s="38" t="str">
        <f t="shared" si="34"/>
        <v/>
      </c>
      <c r="AN105" s="38" t="str">
        <f t="shared" si="35"/>
        <v/>
      </c>
      <c r="AO105" s="38" t="str">
        <f t="shared" si="36"/>
        <v/>
      </c>
      <c r="AP105" s="213" t="str">
        <f t="shared" si="41"/>
        <v/>
      </c>
      <c r="AQ105" s="213" t="str">
        <f t="shared" si="42"/>
        <v/>
      </c>
      <c r="AR105" s="213" t="str">
        <f t="shared" si="43"/>
        <v/>
      </c>
    </row>
    <row r="106" spans="5:44" ht="15.6" x14ac:dyDescent="0.3">
      <c r="E106" s="130"/>
      <c r="F106" s="218"/>
      <c r="L106" s="131"/>
      <c r="N106" s="132"/>
      <c r="O106" s="40"/>
      <c r="P106" s="40"/>
      <c r="Q106" s="40"/>
      <c r="R106" s="39" t="str">
        <f t="shared" si="37"/>
        <v/>
      </c>
      <c r="S106" s="38" t="str">
        <f t="shared" si="38"/>
        <v/>
      </c>
      <c r="T106" s="38" t="str">
        <f t="shared" si="39"/>
        <v/>
      </c>
      <c r="U106" s="142">
        <v>271.43</v>
      </c>
      <c r="V106" s="142">
        <v>586.5</v>
      </c>
      <c r="W106" s="142">
        <v>646.17999999999995</v>
      </c>
      <c r="X106" s="38" t="str">
        <f t="shared" si="40"/>
        <v/>
      </c>
      <c r="Y106" s="212" t="str">
        <f>IF(F106="","",IF(S106&gt;0,MIN(Att1SmallCarriers[[#This Row],[2024 Maximum Government Contribution
Self+1]],ROUND(S106*0.75,2)),"New Option"))</f>
        <v/>
      </c>
      <c r="Z106" s="212" t="str">
        <f>IF(F106="","",IF(T106&gt;0,MIN(Att1SmallCarriers[[#This Row],[2024 Maximum Government Contribution
Family]],ROUND(T106*0.75,2)),"New Option"))</f>
        <v/>
      </c>
      <c r="AA106" s="38" t="str">
        <f t="shared" si="28"/>
        <v/>
      </c>
      <c r="AB106" s="38" t="str">
        <f t="shared" si="29"/>
        <v/>
      </c>
      <c r="AC106" s="38" t="str">
        <f t="shared" si="30"/>
        <v/>
      </c>
      <c r="AD106" s="38" t="str">
        <f t="shared" si="31"/>
        <v/>
      </c>
      <c r="AE106" s="38" t="str">
        <f t="shared" si="32"/>
        <v/>
      </c>
      <c r="AF106" s="38" t="str">
        <f t="shared" si="33"/>
        <v/>
      </c>
      <c r="AG106" s="84">
        <f>ROUND(Att1SmallCarriers[[#This Row],[2024 Maximum Government Contribution
Self]]*(1+$B$14),2)</f>
        <v>271.43</v>
      </c>
      <c r="AH106" s="84">
        <f>ROUND(Att1SmallCarriers[[#This Row],[2024 Maximum Government Contribution
Self+1]]*(1+$B$14),2)</f>
        <v>586.5</v>
      </c>
      <c r="AI106" s="84">
        <f>ROUND(Att1SmallCarriers[[#This Row],[2024 Maximum Government Contribution
Family]]*(1+$B$14),2)</f>
        <v>646.17999999999995</v>
      </c>
      <c r="AJ106" s="212" t="str">
        <f>IF(F106="","",MIN(Att1SmallCarriers[[#This Row],[ESTIMATED 2025 Maximum Government Contribution
Self]],ROUND(AD106*0.75,2)))</f>
        <v/>
      </c>
      <c r="AK106" s="212" t="str">
        <f>IF(F106="","",MIN(Att1SmallCarriers[[#This Row],[ESTIMATED 2025 Maximum Government Contribution
Self+1]],ROUND(AE106*0.75,2)))</f>
        <v/>
      </c>
      <c r="AL106" s="212" t="str">
        <f>IF(F106="","",MIN(Att1SmallCarriers[[#This Row],[ESTIMATED 2025 Maximum Government Contribution
Family]],ROUND(AF106*0.75,2)))</f>
        <v/>
      </c>
      <c r="AM106" s="38" t="str">
        <f t="shared" si="34"/>
        <v/>
      </c>
      <c r="AN106" s="38" t="str">
        <f t="shared" si="35"/>
        <v/>
      </c>
      <c r="AO106" s="38" t="str">
        <f t="shared" si="36"/>
        <v/>
      </c>
      <c r="AP106" s="213" t="str">
        <f t="shared" si="41"/>
        <v/>
      </c>
      <c r="AQ106" s="213" t="str">
        <f t="shared" si="42"/>
        <v/>
      </c>
      <c r="AR106" s="213" t="str">
        <f t="shared" si="43"/>
        <v/>
      </c>
    </row>
    <row r="107" spans="5:44" ht="15.6" x14ac:dyDescent="0.3">
      <c r="E107" s="130"/>
      <c r="F107" s="218"/>
      <c r="L107" s="131"/>
      <c r="N107" s="132"/>
      <c r="O107" s="40"/>
      <c r="P107" s="40"/>
      <c r="Q107" s="40"/>
      <c r="R107" s="39" t="str">
        <f t="shared" si="37"/>
        <v/>
      </c>
      <c r="S107" s="38" t="str">
        <f t="shared" si="38"/>
        <v/>
      </c>
      <c r="T107" s="38" t="str">
        <f t="shared" si="39"/>
        <v/>
      </c>
      <c r="U107" s="142">
        <v>271.43</v>
      </c>
      <c r="V107" s="142">
        <v>586.5</v>
      </c>
      <c r="W107" s="142">
        <v>646.17999999999995</v>
      </c>
      <c r="X107" s="38" t="str">
        <f t="shared" si="40"/>
        <v/>
      </c>
      <c r="Y107" s="212" t="str">
        <f>IF(F107="","",IF(S107&gt;0,MIN(Att1SmallCarriers[[#This Row],[2024 Maximum Government Contribution
Self+1]],ROUND(S107*0.75,2)),"New Option"))</f>
        <v/>
      </c>
      <c r="Z107" s="212" t="str">
        <f>IF(F107="","",IF(T107&gt;0,MIN(Att1SmallCarriers[[#This Row],[2024 Maximum Government Contribution
Family]],ROUND(T107*0.75,2)),"New Option"))</f>
        <v/>
      </c>
      <c r="AA107" s="38" t="str">
        <f t="shared" si="28"/>
        <v/>
      </c>
      <c r="AB107" s="38" t="str">
        <f t="shared" si="29"/>
        <v/>
      </c>
      <c r="AC107" s="38" t="str">
        <f t="shared" si="30"/>
        <v/>
      </c>
      <c r="AD107" s="38" t="str">
        <f t="shared" si="31"/>
        <v/>
      </c>
      <c r="AE107" s="38" t="str">
        <f t="shared" si="32"/>
        <v/>
      </c>
      <c r="AF107" s="38" t="str">
        <f t="shared" si="33"/>
        <v/>
      </c>
      <c r="AG107" s="84">
        <f>ROUND(Att1SmallCarriers[[#This Row],[2024 Maximum Government Contribution
Self]]*(1+$B$14),2)</f>
        <v>271.43</v>
      </c>
      <c r="AH107" s="84">
        <f>ROUND(Att1SmallCarriers[[#This Row],[2024 Maximum Government Contribution
Self+1]]*(1+$B$14),2)</f>
        <v>586.5</v>
      </c>
      <c r="AI107" s="84">
        <f>ROUND(Att1SmallCarriers[[#This Row],[2024 Maximum Government Contribution
Family]]*(1+$B$14),2)</f>
        <v>646.17999999999995</v>
      </c>
      <c r="AJ107" s="212" t="str">
        <f>IF(F107="","",MIN(Att1SmallCarriers[[#This Row],[ESTIMATED 2025 Maximum Government Contribution
Self]],ROUND(AD107*0.75,2)))</f>
        <v/>
      </c>
      <c r="AK107" s="212" t="str">
        <f>IF(F107="","",MIN(Att1SmallCarriers[[#This Row],[ESTIMATED 2025 Maximum Government Contribution
Self+1]],ROUND(AE107*0.75,2)))</f>
        <v/>
      </c>
      <c r="AL107" s="212" t="str">
        <f>IF(F107="","",MIN(Att1SmallCarriers[[#This Row],[ESTIMATED 2025 Maximum Government Contribution
Family]],ROUND(AF107*0.75,2)))</f>
        <v/>
      </c>
      <c r="AM107" s="38" t="str">
        <f t="shared" si="34"/>
        <v/>
      </c>
      <c r="AN107" s="38" t="str">
        <f t="shared" si="35"/>
        <v/>
      </c>
      <c r="AO107" s="38" t="str">
        <f t="shared" si="36"/>
        <v/>
      </c>
      <c r="AP107" s="213" t="str">
        <f t="shared" si="41"/>
        <v/>
      </c>
      <c r="AQ107" s="213" t="str">
        <f t="shared" si="42"/>
        <v/>
      </c>
      <c r="AR107" s="213" t="str">
        <f t="shared" si="43"/>
        <v/>
      </c>
    </row>
    <row r="108" spans="5:44" ht="15.6" x14ac:dyDescent="0.3">
      <c r="E108" s="130"/>
      <c r="F108" s="218"/>
      <c r="L108" s="131"/>
      <c r="N108" s="132"/>
      <c r="O108" s="40"/>
      <c r="P108" s="40"/>
      <c r="Q108" s="40"/>
      <c r="R108" s="39" t="str">
        <f t="shared" si="37"/>
        <v/>
      </c>
      <c r="S108" s="38" t="str">
        <f t="shared" si="38"/>
        <v/>
      </c>
      <c r="T108" s="38" t="str">
        <f t="shared" si="39"/>
        <v/>
      </c>
      <c r="U108" s="142">
        <v>271.43</v>
      </c>
      <c r="V108" s="142">
        <v>586.5</v>
      </c>
      <c r="W108" s="142">
        <v>646.17999999999995</v>
      </c>
      <c r="X108" s="38" t="str">
        <f t="shared" si="40"/>
        <v/>
      </c>
      <c r="Y108" s="212" t="str">
        <f>IF(F108="","",IF(S108&gt;0,MIN(Att1SmallCarriers[[#This Row],[2024 Maximum Government Contribution
Self+1]],ROUND(S108*0.75,2)),"New Option"))</f>
        <v/>
      </c>
      <c r="Z108" s="212" t="str">
        <f>IF(F108="","",IF(T108&gt;0,MIN(Att1SmallCarriers[[#This Row],[2024 Maximum Government Contribution
Family]],ROUND(T108*0.75,2)),"New Option"))</f>
        <v/>
      </c>
      <c r="AA108" s="38" t="str">
        <f t="shared" si="28"/>
        <v/>
      </c>
      <c r="AB108" s="38" t="str">
        <f t="shared" si="29"/>
        <v/>
      </c>
      <c r="AC108" s="38" t="str">
        <f t="shared" si="30"/>
        <v/>
      </c>
      <c r="AD108" s="38" t="str">
        <f t="shared" si="31"/>
        <v/>
      </c>
      <c r="AE108" s="38" t="str">
        <f t="shared" si="32"/>
        <v/>
      </c>
      <c r="AF108" s="38" t="str">
        <f t="shared" si="33"/>
        <v/>
      </c>
      <c r="AG108" s="84">
        <f>ROUND(Att1SmallCarriers[[#This Row],[2024 Maximum Government Contribution
Self]]*(1+$B$14),2)</f>
        <v>271.43</v>
      </c>
      <c r="AH108" s="84">
        <f>ROUND(Att1SmallCarriers[[#This Row],[2024 Maximum Government Contribution
Self+1]]*(1+$B$14),2)</f>
        <v>586.5</v>
      </c>
      <c r="AI108" s="84">
        <f>ROUND(Att1SmallCarriers[[#This Row],[2024 Maximum Government Contribution
Family]]*(1+$B$14),2)</f>
        <v>646.17999999999995</v>
      </c>
      <c r="AJ108" s="212" t="str">
        <f>IF(F108="","",MIN(Att1SmallCarriers[[#This Row],[ESTIMATED 2025 Maximum Government Contribution
Self]],ROUND(AD108*0.75,2)))</f>
        <v/>
      </c>
      <c r="AK108" s="212" t="str">
        <f>IF(F108="","",MIN(Att1SmallCarriers[[#This Row],[ESTIMATED 2025 Maximum Government Contribution
Self+1]],ROUND(AE108*0.75,2)))</f>
        <v/>
      </c>
      <c r="AL108" s="212" t="str">
        <f>IF(F108="","",MIN(Att1SmallCarriers[[#This Row],[ESTIMATED 2025 Maximum Government Contribution
Family]],ROUND(AF108*0.75,2)))</f>
        <v/>
      </c>
      <c r="AM108" s="38" t="str">
        <f t="shared" si="34"/>
        <v/>
      </c>
      <c r="AN108" s="38" t="str">
        <f t="shared" si="35"/>
        <v/>
      </c>
      <c r="AO108" s="38" t="str">
        <f t="shared" si="36"/>
        <v/>
      </c>
      <c r="AP108" s="213" t="str">
        <f t="shared" si="41"/>
        <v/>
      </c>
      <c r="AQ108" s="213" t="str">
        <f t="shared" si="42"/>
        <v/>
      </c>
      <c r="AR108" s="213" t="str">
        <f t="shared" si="43"/>
        <v/>
      </c>
    </row>
    <row r="109" spans="5:44" ht="15.6" x14ac:dyDescent="0.3">
      <c r="E109" s="130"/>
      <c r="F109" s="218"/>
      <c r="L109" s="131"/>
      <c r="N109" s="132"/>
      <c r="O109" s="40"/>
      <c r="P109" s="40"/>
      <c r="Q109" s="40"/>
      <c r="R109" s="39" t="str">
        <f t="shared" si="37"/>
        <v/>
      </c>
      <c r="S109" s="38" t="str">
        <f t="shared" si="38"/>
        <v/>
      </c>
      <c r="T109" s="38" t="str">
        <f t="shared" si="39"/>
        <v/>
      </c>
      <c r="U109" s="142">
        <v>271.43</v>
      </c>
      <c r="V109" s="142">
        <v>586.5</v>
      </c>
      <c r="W109" s="142">
        <v>646.17999999999995</v>
      </c>
      <c r="X109" s="38" t="str">
        <f t="shared" si="40"/>
        <v/>
      </c>
      <c r="Y109" s="212" t="str">
        <f>IF(F109="","",IF(S109&gt;0,MIN(Att1SmallCarriers[[#This Row],[2024 Maximum Government Contribution
Self+1]],ROUND(S109*0.75,2)),"New Option"))</f>
        <v/>
      </c>
      <c r="Z109" s="212" t="str">
        <f>IF(F109="","",IF(T109&gt;0,MIN(Att1SmallCarriers[[#This Row],[2024 Maximum Government Contribution
Family]],ROUND(T109*0.75,2)),"New Option"))</f>
        <v/>
      </c>
      <c r="AA109" s="38" t="str">
        <f t="shared" si="28"/>
        <v/>
      </c>
      <c r="AB109" s="38" t="str">
        <f t="shared" si="29"/>
        <v/>
      </c>
      <c r="AC109" s="38" t="str">
        <f t="shared" si="30"/>
        <v/>
      </c>
      <c r="AD109" s="38" t="str">
        <f t="shared" si="31"/>
        <v/>
      </c>
      <c r="AE109" s="38" t="str">
        <f t="shared" si="32"/>
        <v/>
      </c>
      <c r="AF109" s="38" t="str">
        <f t="shared" si="33"/>
        <v/>
      </c>
      <c r="AG109" s="84">
        <f>ROUND(Att1SmallCarriers[[#This Row],[2024 Maximum Government Contribution
Self]]*(1+$B$14),2)</f>
        <v>271.43</v>
      </c>
      <c r="AH109" s="84">
        <f>ROUND(Att1SmallCarriers[[#This Row],[2024 Maximum Government Contribution
Self+1]]*(1+$B$14),2)</f>
        <v>586.5</v>
      </c>
      <c r="AI109" s="84">
        <f>ROUND(Att1SmallCarriers[[#This Row],[2024 Maximum Government Contribution
Family]]*(1+$B$14),2)</f>
        <v>646.17999999999995</v>
      </c>
      <c r="AJ109" s="212" t="str">
        <f>IF(F109="","",MIN(Att1SmallCarriers[[#This Row],[ESTIMATED 2025 Maximum Government Contribution
Self]],ROUND(AD109*0.75,2)))</f>
        <v/>
      </c>
      <c r="AK109" s="212" t="str">
        <f>IF(F109="","",MIN(Att1SmallCarriers[[#This Row],[ESTIMATED 2025 Maximum Government Contribution
Self+1]],ROUND(AE109*0.75,2)))</f>
        <v/>
      </c>
      <c r="AL109" s="212" t="str">
        <f>IF(F109="","",MIN(Att1SmallCarriers[[#This Row],[ESTIMATED 2025 Maximum Government Contribution
Family]],ROUND(AF109*0.75,2)))</f>
        <v/>
      </c>
      <c r="AM109" s="38" t="str">
        <f t="shared" si="34"/>
        <v/>
      </c>
      <c r="AN109" s="38" t="str">
        <f t="shared" si="35"/>
        <v/>
      </c>
      <c r="AO109" s="38" t="str">
        <f t="shared" si="36"/>
        <v/>
      </c>
      <c r="AP109" s="213" t="str">
        <f t="shared" si="41"/>
        <v/>
      </c>
      <c r="AQ109" s="213" t="str">
        <f t="shared" si="42"/>
        <v/>
      </c>
      <c r="AR109" s="213" t="str">
        <f t="shared" si="43"/>
        <v/>
      </c>
    </row>
    <row r="110" spans="5:44" ht="15.6" x14ac:dyDescent="0.3">
      <c r="E110" s="130"/>
      <c r="F110" s="218"/>
      <c r="L110" s="131"/>
      <c r="N110" s="132"/>
      <c r="O110" s="40"/>
      <c r="P110" s="40"/>
      <c r="Q110" s="40"/>
      <c r="R110" s="39" t="str">
        <f t="shared" si="37"/>
        <v/>
      </c>
      <c r="S110" s="38" t="str">
        <f t="shared" si="38"/>
        <v/>
      </c>
      <c r="T110" s="38" t="str">
        <f t="shared" si="39"/>
        <v/>
      </c>
      <c r="U110" s="142">
        <v>271.43</v>
      </c>
      <c r="V110" s="142">
        <v>586.5</v>
      </c>
      <c r="W110" s="142">
        <v>646.17999999999995</v>
      </c>
      <c r="X110" s="38" t="str">
        <f t="shared" si="40"/>
        <v/>
      </c>
      <c r="Y110" s="212" t="str">
        <f>IF(F110="","",IF(S110&gt;0,MIN(Att1SmallCarriers[[#This Row],[2024 Maximum Government Contribution
Self+1]],ROUND(S110*0.75,2)),"New Option"))</f>
        <v/>
      </c>
      <c r="Z110" s="212" t="str">
        <f>IF(F110="","",IF(T110&gt;0,MIN(Att1SmallCarriers[[#This Row],[2024 Maximum Government Contribution
Family]],ROUND(T110*0.75,2)),"New Option"))</f>
        <v/>
      </c>
      <c r="AA110" s="38" t="str">
        <f t="shared" si="28"/>
        <v/>
      </c>
      <c r="AB110" s="38" t="str">
        <f t="shared" si="29"/>
        <v/>
      </c>
      <c r="AC110" s="38" t="str">
        <f t="shared" si="30"/>
        <v/>
      </c>
      <c r="AD110" s="38" t="str">
        <f t="shared" si="31"/>
        <v/>
      </c>
      <c r="AE110" s="38" t="str">
        <f t="shared" si="32"/>
        <v/>
      </c>
      <c r="AF110" s="38" t="str">
        <f t="shared" si="33"/>
        <v/>
      </c>
      <c r="AG110" s="84">
        <f>ROUND(Att1SmallCarriers[[#This Row],[2024 Maximum Government Contribution
Self]]*(1+$B$14),2)</f>
        <v>271.43</v>
      </c>
      <c r="AH110" s="84">
        <f>ROUND(Att1SmallCarriers[[#This Row],[2024 Maximum Government Contribution
Self+1]]*(1+$B$14),2)</f>
        <v>586.5</v>
      </c>
      <c r="AI110" s="84">
        <f>ROUND(Att1SmallCarriers[[#This Row],[2024 Maximum Government Contribution
Family]]*(1+$B$14),2)</f>
        <v>646.17999999999995</v>
      </c>
      <c r="AJ110" s="212" t="str">
        <f>IF(F110="","",MIN(Att1SmallCarriers[[#This Row],[ESTIMATED 2025 Maximum Government Contribution
Self]],ROUND(AD110*0.75,2)))</f>
        <v/>
      </c>
      <c r="AK110" s="212" t="str">
        <f>IF(F110="","",MIN(Att1SmallCarriers[[#This Row],[ESTIMATED 2025 Maximum Government Contribution
Self+1]],ROUND(AE110*0.75,2)))</f>
        <v/>
      </c>
      <c r="AL110" s="212" t="str">
        <f>IF(F110="","",MIN(Att1SmallCarriers[[#This Row],[ESTIMATED 2025 Maximum Government Contribution
Family]],ROUND(AF110*0.75,2)))</f>
        <v/>
      </c>
      <c r="AM110" s="38" t="str">
        <f t="shared" si="34"/>
        <v/>
      </c>
      <c r="AN110" s="38" t="str">
        <f t="shared" si="35"/>
        <v/>
      </c>
      <c r="AO110" s="38" t="str">
        <f t="shared" si="36"/>
        <v/>
      </c>
      <c r="AP110" s="213" t="str">
        <f t="shared" si="41"/>
        <v/>
      </c>
      <c r="AQ110" s="213" t="str">
        <f t="shared" si="42"/>
        <v/>
      </c>
      <c r="AR110" s="213" t="str">
        <f t="shared" si="43"/>
        <v/>
      </c>
    </row>
    <row r="111" spans="5:44" ht="15.6" x14ac:dyDescent="0.3">
      <c r="E111" s="130"/>
      <c r="F111" s="218"/>
      <c r="L111" s="131"/>
      <c r="N111" s="132"/>
      <c r="O111" s="40"/>
      <c r="P111" s="40"/>
      <c r="Q111" s="40"/>
      <c r="R111" s="39" t="str">
        <f t="shared" si="37"/>
        <v/>
      </c>
      <c r="S111" s="38" t="str">
        <f t="shared" si="38"/>
        <v/>
      </c>
      <c r="T111" s="38" t="str">
        <f t="shared" si="39"/>
        <v/>
      </c>
      <c r="U111" s="142">
        <v>271.43</v>
      </c>
      <c r="V111" s="142">
        <v>586.5</v>
      </c>
      <c r="W111" s="142">
        <v>646.17999999999995</v>
      </c>
      <c r="X111" s="38" t="str">
        <f t="shared" si="40"/>
        <v/>
      </c>
      <c r="Y111" s="212" t="str">
        <f>IF(F111="","",IF(S111&gt;0,MIN(Att1SmallCarriers[[#This Row],[2024 Maximum Government Contribution
Self+1]],ROUND(S111*0.75,2)),"New Option"))</f>
        <v/>
      </c>
      <c r="Z111" s="212" t="str">
        <f>IF(F111="","",IF(T111&gt;0,MIN(Att1SmallCarriers[[#This Row],[2024 Maximum Government Contribution
Family]],ROUND(T111*0.75,2)),"New Option"))</f>
        <v/>
      </c>
      <c r="AA111" s="38" t="str">
        <f t="shared" si="28"/>
        <v/>
      </c>
      <c r="AB111" s="38" t="str">
        <f t="shared" si="29"/>
        <v/>
      </c>
      <c r="AC111" s="38" t="str">
        <f t="shared" si="30"/>
        <v/>
      </c>
      <c r="AD111" s="38" t="str">
        <f t="shared" si="31"/>
        <v/>
      </c>
      <c r="AE111" s="38" t="str">
        <f t="shared" si="32"/>
        <v/>
      </c>
      <c r="AF111" s="38" t="str">
        <f t="shared" si="33"/>
        <v/>
      </c>
      <c r="AG111" s="84">
        <f>ROUND(Att1SmallCarriers[[#This Row],[2024 Maximum Government Contribution
Self]]*(1+$B$14),2)</f>
        <v>271.43</v>
      </c>
      <c r="AH111" s="84">
        <f>ROUND(Att1SmallCarriers[[#This Row],[2024 Maximum Government Contribution
Self+1]]*(1+$B$14),2)</f>
        <v>586.5</v>
      </c>
      <c r="AI111" s="84">
        <f>ROUND(Att1SmallCarriers[[#This Row],[2024 Maximum Government Contribution
Family]]*(1+$B$14),2)</f>
        <v>646.17999999999995</v>
      </c>
      <c r="AJ111" s="212" t="str">
        <f>IF(F111="","",MIN(Att1SmallCarriers[[#This Row],[ESTIMATED 2025 Maximum Government Contribution
Self]],ROUND(AD111*0.75,2)))</f>
        <v/>
      </c>
      <c r="AK111" s="212" t="str">
        <f>IF(F111="","",MIN(Att1SmallCarriers[[#This Row],[ESTIMATED 2025 Maximum Government Contribution
Self+1]],ROUND(AE111*0.75,2)))</f>
        <v/>
      </c>
      <c r="AL111" s="212" t="str">
        <f>IF(F111="","",MIN(Att1SmallCarriers[[#This Row],[ESTIMATED 2025 Maximum Government Contribution
Family]],ROUND(AF111*0.75,2)))</f>
        <v/>
      </c>
      <c r="AM111" s="38" t="str">
        <f t="shared" si="34"/>
        <v/>
      </c>
      <c r="AN111" s="38" t="str">
        <f t="shared" si="35"/>
        <v/>
      </c>
      <c r="AO111" s="38" t="str">
        <f t="shared" si="36"/>
        <v/>
      </c>
      <c r="AP111" s="213" t="str">
        <f t="shared" si="41"/>
        <v/>
      </c>
      <c r="AQ111" s="213" t="str">
        <f t="shared" si="42"/>
        <v/>
      </c>
      <c r="AR111" s="213" t="str">
        <f t="shared" si="43"/>
        <v/>
      </c>
    </row>
    <row r="112" spans="5:44" ht="15.6" x14ac:dyDescent="0.3">
      <c r="E112" s="130"/>
      <c r="F112" s="218"/>
      <c r="L112" s="131"/>
      <c r="N112" s="132"/>
      <c r="O112" s="40"/>
      <c r="P112" s="40"/>
      <c r="Q112" s="40"/>
      <c r="R112" s="39" t="str">
        <f t="shared" si="37"/>
        <v/>
      </c>
      <c r="S112" s="38" t="str">
        <f t="shared" si="38"/>
        <v/>
      </c>
      <c r="T112" s="38" t="str">
        <f t="shared" si="39"/>
        <v/>
      </c>
      <c r="U112" s="142">
        <v>271.43</v>
      </c>
      <c r="V112" s="142">
        <v>586.5</v>
      </c>
      <c r="W112" s="142">
        <v>646.17999999999995</v>
      </c>
      <c r="X112" s="38" t="str">
        <f t="shared" si="40"/>
        <v/>
      </c>
      <c r="Y112" s="212" t="str">
        <f>IF(F112="","",IF(S112&gt;0,MIN(Att1SmallCarriers[[#This Row],[2024 Maximum Government Contribution
Self+1]],ROUND(S112*0.75,2)),"New Option"))</f>
        <v/>
      </c>
      <c r="Z112" s="212" t="str">
        <f>IF(F112="","",IF(T112&gt;0,MIN(Att1SmallCarriers[[#This Row],[2024 Maximum Government Contribution
Family]],ROUND(T112*0.75,2)),"New Option"))</f>
        <v/>
      </c>
      <c r="AA112" s="38" t="str">
        <f t="shared" si="28"/>
        <v/>
      </c>
      <c r="AB112" s="38" t="str">
        <f t="shared" si="29"/>
        <v/>
      </c>
      <c r="AC112" s="38" t="str">
        <f t="shared" si="30"/>
        <v/>
      </c>
      <c r="AD112" s="38" t="str">
        <f t="shared" si="31"/>
        <v/>
      </c>
      <c r="AE112" s="38" t="str">
        <f t="shared" si="32"/>
        <v/>
      </c>
      <c r="AF112" s="38" t="str">
        <f t="shared" si="33"/>
        <v/>
      </c>
      <c r="AG112" s="84">
        <f>ROUND(Att1SmallCarriers[[#This Row],[2024 Maximum Government Contribution
Self]]*(1+$B$14),2)</f>
        <v>271.43</v>
      </c>
      <c r="AH112" s="84">
        <f>ROUND(Att1SmallCarriers[[#This Row],[2024 Maximum Government Contribution
Self+1]]*(1+$B$14),2)</f>
        <v>586.5</v>
      </c>
      <c r="AI112" s="84">
        <f>ROUND(Att1SmallCarriers[[#This Row],[2024 Maximum Government Contribution
Family]]*(1+$B$14),2)</f>
        <v>646.17999999999995</v>
      </c>
      <c r="AJ112" s="212" t="str">
        <f>IF(F112="","",MIN(Att1SmallCarriers[[#This Row],[ESTIMATED 2025 Maximum Government Contribution
Self]],ROUND(AD112*0.75,2)))</f>
        <v/>
      </c>
      <c r="AK112" s="212" t="str">
        <f>IF(F112="","",MIN(Att1SmallCarriers[[#This Row],[ESTIMATED 2025 Maximum Government Contribution
Self+1]],ROUND(AE112*0.75,2)))</f>
        <v/>
      </c>
      <c r="AL112" s="212" t="str">
        <f>IF(F112="","",MIN(Att1SmallCarriers[[#This Row],[ESTIMATED 2025 Maximum Government Contribution
Family]],ROUND(AF112*0.75,2)))</f>
        <v/>
      </c>
      <c r="AM112" s="38" t="str">
        <f t="shared" si="34"/>
        <v/>
      </c>
      <c r="AN112" s="38" t="str">
        <f t="shared" si="35"/>
        <v/>
      </c>
      <c r="AO112" s="38" t="str">
        <f t="shared" si="36"/>
        <v/>
      </c>
      <c r="AP112" s="213" t="str">
        <f t="shared" si="41"/>
        <v/>
      </c>
      <c r="AQ112" s="213" t="str">
        <f t="shared" si="42"/>
        <v/>
      </c>
      <c r="AR112" s="213" t="str">
        <f t="shared" si="43"/>
        <v/>
      </c>
    </row>
    <row r="113" spans="5:44" ht="15.6" x14ac:dyDescent="0.3">
      <c r="E113" s="130"/>
      <c r="F113" s="218"/>
      <c r="L113" s="131"/>
      <c r="N113" s="132"/>
      <c r="O113" s="40"/>
      <c r="P113" s="40"/>
      <c r="Q113" s="40"/>
      <c r="R113" s="39" t="str">
        <f t="shared" si="37"/>
        <v/>
      </c>
      <c r="S113" s="38" t="str">
        <f t="shared" si="38"/>
        <v/>
      </c>
      <c r="T113" s="38" t="str">
        <f t="shared" si="39"/>
        <v/>
      </c>
      <c r="U113" s="142">
        <v>271.43</v>
      </c>
      <c r="V113" s="142">
        <v>586.5</v>
      </c>
      <c r="W113" s="142">
        <v>646.17999999999995</v>
      </c>
      <c r="X113" s="38" t="str">
        <f t="shared" si="40"/>
        <v/>
      </c>
      <c r="Y113" s="212" t="str">
        <f>IF(F113="","",IF(S113&gt;0,MIN(Att1SmallCarriers[[#This Row],[2024 Maximum Government Contribution
Self+1]],ROUND(S113*0.75,2)),"New Option"))</f>
        <v/>
      </c>
      <c r="Z113" s="212" t="str">
        <f>IF(F113="","",IF(T113&gt;0,MIN(Att1SmallCarriers[[#This Row],[2024 Maximum Government Contribution
Family]],ROUND(T113*0.75,2)),"New Option"))</f>
        <v/>
      </c>
      <c r="AA113" s="38" t="str">
        <f t="shared" si="28"/>
        <v/>
      </c>
      <c r="AB113" s="38" t="str">
        <f t="shared" si="29"/>
        <v/>
      </c>
      <c r="AC113" s="38" t="str">
        <f t="shared" si="30"/>
        <v/>
      </c>
      <c r="AD113" s="38" t="str">
        <f t="shared" si="31"/>
        <v/>
      </c>
      <c r="AE113" s="38" t="str">
        <f t="shared" si="32"/>
        <v/>
      </c>
      <c r="AF113" s="38" t="str">
        <f t="shared" si="33"/>
        <v/>
      </c>
      <c r="AG113" s="84">
        <f>ROUND(Att1SmallCarriers[[#This Row],[2024 Maximum Government Contribution
Self]]*(1+$B$14),2)</f>
        <v>271.43</v>
      </c>
      <c r="AH113" s="84">
        <f>ROUND(Att1SmallCarriers[[#This Row],[2024 Maximum Government Contribution
Self+1]]*(1+$B$14),2)</f>
        <v>586.5</v>
      </c>
      <c r="AI113" s="84">
        <f>ROUND(Att1SmallCarriers[[#This Row],[2024 Maximum Government Contribution
Family]]*(1+$B$14),2)</f>
        <v>646.17999999999995</v>
      </c>
      <c r="AJ113" s="212" t="str">
        <f>IF(F113="","",MIN(Att1SmallCarriers[[#This Row],[ESTIMATED 2025 Maximum Government Contribution
Self]],ROUND(AD113*0.75,2)))</f>
        <v/>
      </c>
      <c r="AK113" s="212" t="str">
        <f>IF(F113="","",MIN(Att1SmallCarriers[[#This Row],[ESTIMATED 2025 Maximum Government Contribution
Self+1]],ROUND(AE113*0.75,2)))</f>
        <v/>
      </c>
      <c r="AL113" s="212" t="str">
        <f>IF(F113="","",MIN(Att1SmallCarriers[[#This Row],[ESTIMATED 2025 Maximum Government Contribution
Family]],ROUND(AF113*0.75,2)))</f>
        <v/>
      </c>
      <c r="AM113" s="38" t="str">
        <f t="shared" si="34"/>
        <v/>
      </c>
      <c r="AN113" s="38" t="str">
        <f t="shared" si="35"/>
        <v/>
      </c>
      <c r="AO113" s="38" t="str">
        <f t="shared" si="36"/>
        <v/>
      </c>
      <c r="AP113" s="213" t="str">
        <f t="shared" si="41"/>
        <v/>
      </c>
      <c r="AQ113" s="213" t="str">
        <f t="shared" si="42"/>
        <v/>
      </c>
      <c r="AR113" s="213" t="str">
        <f t="shared" si="43"/>
        <v/>
      </c>
    </row>
    <row r="114" spans="5:44" ht="15.6" x14ac:dyDescent="0.3">
      <c r="E114" s="130"/>
      <c r="F114" s="218"/>
      <c r="L114" s="131"/>
      <c r="N114" s="132"/>
      <c r="O114" s="40"/>
      <c r="P114" s="40"/>
      <c r="Q114" s="40"/>
      <c r="R114" s="39" t="str">
        <f t="shared" si="37"/>
        <v/>
      </c>
      <c r="S114" s="38" t="str">
        <f t="shared" si="38"/>
        <v/>
      </c>
      <c r="T114" s="38" t="str">
        <f t="shared" si="39"/>
        <v/>
      </c>
      <c r="U114" s="142">
        <v>271.43</v>
      </c>
      <c r="V114" s="142">
        <v>586.5</v>
      </c>
      <c r="W114" s="142">
        <v>646.17999999999995</v>
      </c>
      <c r="X114" s="38" t="str">
        <f t="shared" si="40"/>
        <v/>
      </c>
      <c r="Y114" s="212" t="str">
        <f>IF(F114="","",IF(S114&gt;0,MIN(Att1SmallCarriers[[#This Row],[2024 Maximum Government Contribution
Self+1]],ROUND(S114*0.75,2)),"New Option"))</f>
        <v/>
      </c>
      <c r="Z114" s="212" t="str">
        <f>IF(F114="","",IF(T114&gt;0,MIN(Att1SmallCarriers[[#This Row],[2024 Maximum Government Contribution
Family]],ROUND(T114*0.75,2)),"New Option"))</f>
        <v/>
      </c>
      <c r="AA114" s="38" t="str">
        <f t="shared" si="28"/>
        <v/>
      </c>
      <c r="AB114" s="38" t="str">
        <f t="shared" si="29"/>
        <v/>
      </c>
      <c r="AC114" s="38" t="str">
        <f t="shared" si="30"/>
        <v/>
      </c>
      <c r="AD114" s="38" t="str">
        <f t="shared" si="31"/>
        <v/>
      </c>
      <c r="AE114" s="38" t="str">
        <f t="shared" si="32"/>
        <v/>
      </c>
      <c r="AF114" s="38" t="str">
        <f t="shared" si="33"/>
        <v/>
      </c>
      <c r="AG114" s="84">
        <f>ROUND(Att1SmallCarriers[[#This Row],[2024 Maximum Government Contribution
Self]]*(1+$B$14),2)</f>
        <v>271.43</v>
      </c>
      <c r="AH114" s="84">
        <f>ROUND(Att1SmallCarriers[[#This Row],[2024 Maximum Government Contribution
Self+1]]*(1+$B$14),2)</f>
        <v>586.5</v>
      </c>
      <c r="AI114" s="84">
        <f>ROUND(Att1SmallCarriers[[#This Row],[2024 Maximum Government Contribution
Family]]*(1+$B$14),2)</f>
        <v>646.17999999999995</v>
      </c>
      <c r="AJ114" s="212" t="str">
        <f>IF(F114="","",MIN(Att1SmallCarriers[[#This Row],[ESTIMATED 2025 Maximum Government Contribution
Self]],ROUND(AD114*0.75,2)))</f>
        <v/>
      </c>
      <c r="AK114" s="212" t="str">
        <f>IF(F114="","",MIN(Att1SmallCarriers[[#This Row],[ESTIMATED 2025 Maximum Government Contribution
Self+1]],ROUND(AE114*0.75,2)))</f>
        <v/>
      </c>
      <c r="AL114" s="212" t="str">
        <f>IF(F114="","",MIN(Att1SmallCarriers[[#This Row],[ESTIMATED 2025 Maximum Government Contribution
Family]],ROUND(AF114*0.75,2)))</f>
        <v/>
      </c>
      <c r="AM114" s="38" t="str">
        <f t="shared" si="34"/>
        <v/>
      </c>
      <c r="AN114" s="38" t="str">
        <f t="shared" si="35"/>
        <v/>
      </c>
      <c r="AO114" s="38" t="str">
        <f t="shared" si="36"/>
        <v/>
      </c>
      <c r="AP114" s="213" t="str">
        <f t="shared" si="41"/>
        <v/>
      </c>
      <c r="AQ114" s="213" t="str">
        <f t="shared" si="42"/>
        <v/>
      </c>
      <c r="AR114" s="213" t="str">
        <f t="shared" si="43"/>
        <v/>
      </c>
    </row>
    <row r="115" spans="5:44" ht="15.6" x14ac:dyDescent="0.3">
      <c r="E115" s="130"/>
      <c r="F115" s="218"/>
      <c r="L115" s="131"/>
      <c r="N115" s="132"/>
      <c r="O115" s="40"/>
      <c r="P115" s="40"/>
      <c r="Q115" s="40"/>
      <c r="R115" s="39" t="str">
        <f t="shared" si="37"/>
        <v/>
      </c>
      <c r="S115" s="38" t="str">
        <f t="shared" si="38"/>
        <v/>
      </c>
      <c r="T115" s="38" t="str">
        <f t="shared" si="39"/>
        <v/>
      </c>
      <c r="U115" s="142">
        <v>271.43</v>
      </c>
      <c r="V115" s="142">
        <v>586.5</v>
      </c>
      <c r="W115" s="142">
        <v>646.17999999999995</v>
      </c>
      <c r="X115" s="38" t="str">
        <f t="shared" si="40"/>
        <v/>
      </c>
      <c r="Y115" s="212" t="str">
        <f>IF(F115="","",IF(S115&gt;0,MIN(Att1SmallCarriers[[#This Row],[2024 Maximum Government Contribution
Self+1]],ROUND(S115*0.75,2)),"New Option"))</f>
        <v/>
      </c>
      <c r="Z115" s="212" t="str">
        <f>IF(F115="","",IF(T115&gt;0,MIN(Att1SmallCarriers[[#This Row],[2024 Maximum Government Contribution
Family]],ROUND(T115*0.75,2)),"New Option"))</f>
        <v/>
      </c>
      <c r="AA115" s="38" t="str">
        <f t="shared" ref="AA115:AA151" si="44">IF(F115="","",IF(R115&gt;0, R115-X115,"New Option"))</f>
        <v/>
      </c>
      <c r="AB115" s="38" t="str">
        <f t="shared" ref="AB115:AB151" si="45">IF(F115="","",IF(S115&gt;0, S115-Y115,"New Option"))</f>
        <v/>
      </c>
      <c r="AC115" s="38" t="str">
        <f t="shared" ref="AC115:AC151" si="46">IF(F115="","",IF(T115&gt;0, T115-Z115,"New Option"))</f>
        <v/>
      </c>
      <c r="AD115" s="38" t="str">
        <f t="shared" ref="AD115:AD151" si="47">IF(F115="","",ROUND(L115*1.04,2))</f>
        <v/>
      </c>
      <c r="AE115" s="38" t="str">
        <f t="shared" ref="AE115:AE151" si="48">IF(F115="","",ROUND(M115*1.04,2))</f>
        <v/>
      </c>
      <c r="AF115" s="38" t="str">
        <f t="shared" ref="AF115:AF151" si="49">IF(F115="","",ROUND(N115*1.04,2))</f>
        <v/>
      </c>
      <c r="AG115" s="84">
        <f>ROUND(Att1SmallCarriers[[#This Row],[2024 Maximum Government Contribution
Self]]*(1+$B$14),2)</f>
        <v>271.43</v>
      </c>
      <c r="AH115" s="84">
        <f>ROUND(Att1SmallCarriers[[#This Row],[2024 Maximum Government Contribution
Self+1]]*(1+$B$14),2)</f>
        <v>586.5</v>
      </c>
      <c r="AI115" s="84">
        <f>ROUND(Att1SmallCarriers[[#This Row],[2024 Maximum Government Contribution
Family]]*(1+$B$14),2)</f>
        <v>646.17999999999995</v>
      </c>
      <c r="AJ115" s="212" t="str">
        <f>IF(F115="","",MIN(Att1SmallCarriers[[#This Row],[ESTIMATED 2025 Maximum Government Contribution
Self]],ROUND(AD115*0.75,2)))</f>
        <v/>
      </c>
      <c r="AK115" s="212" t="str">
        <f>IF(F115="","",MIN(Att1SmallCarriers[[#This Row],[ESTIMATED 2025 Maximum Government Contribution
Self+1]],ROUND(AE115*0.75,2)))</f>
        <v/>
      </c>
      <c r="AL115" s="212" t="str">
        <f>IF(F115="","",MIN(Att1SmallCarriers[[#This Row],[ESTIMATED 2025 Maximum Government Contribution
Family]],ROUND(AF115*0.75,2)))</f>
        <v/>
      </c>
      <c r="AM115" s="38" t="str">
        <f t="shared" ref="AM115:AM151" si="50">IF(F115="","",AD115-AJ115)</f>
        <v/>
      </c>
      <c r="AN115" s="38" t="str">
        <f t="shared" ref="AN115:AN151" si="51">IF(F115="","",AE115-AK115)</f>
        <v/>
      </c>
      <c r="AO115" s="38" t="str">
        <f t="shared" ref="AO115:AO151" si="52">IF(F115="","",AF115-AL115)</f>
        <v/>
      </c>
      <c r="AP115" s="213" t="str">
        <f t="shared" si="41"/>
        <v/>
      </c>
      <c r="AQ115" s="213" t="str">
        <f t="shared" si="42"/>
        <v/>
      </c>
      <c r="AR115" s="213" t="str">
        <f t="shared" si="43"/>
        <v/>
      </c>
    </row>
    <row r="116" spans="5:44" ht="15.6" x14ac:dyDescent="0.3">
      <c r="E116" s="130"/>
      <c r="F116" s="218"/>
      <c r="L116" s="131"/>
      <c r="N116" s="132"/>
      <c r="O116" s="40"/>
      <c r="P116" s="40"/>
      <c r="Q116" s="40"/>
      <c r="R116" s="39" t="str">
        <f t="shared" si="37"/>
        <v/>
      </c>
      <c r="S116" s="38" t="str">
        <f t="shared" si="38"/>
        <v/>
      </c>
      <c r="T116" s="38" t="str">
        <f t="shared" si="39"/>
        <v/>
      </c>
      <c r="U116" s="142">
        <v>271.43</v>
      </c>
      <c r="V116" s="142">
        <v>586.5</v>
      </c>
      <c r="W116" s="142">
        <v>646.17999999999995</v>
      </c>
      <c r="X116" s="38" t="str">
        <f t="shared" si="40"/>
        <v/>
      </c>
      <c r="Y116" s="212" t="str">
        <f>IF(F116="","",IF(S116&gt;0,MIN(Att1SmallCarriers[[#This Row],[2024 Maximum Government Contribution
Self+1]],ROUND(S116*0.75,2)),"New Option"))</f>
        <v/>
      </c>
      <c r="Z116" s="212" t="str">
        <f>IF(F116="","",IF(T116&gt;0,MIN(Att1SmallCarriers[[#This Row],[2024 Maximum Government Contribution
Family]],ROUND(T116*0.75,2)),"New Option"))</f>
        <v/>
      </c>
      <c r="AA116" s="38" t="str">
        <f t="shared" si="44"/>
        <v/>
      </c>
      <c r="AB116" s="38" t="str">
        <f t="shared" si="45"/>
        <v/>
      </c>
      <c r="AC116" s="38" t="str">
        <f t="shared" si="46"/>
        <v/>
      </c>
      <c r="AD116" s="38" t="str">
        <f t="shared" si="47"/>
        <v/>
      </c>
      <c r="AE116" s="38" t="str">
        <f t="shared" si="48"/>
        <v/>
      </c>
      <c r="AF116" s="38" t="str">
        <f t="shared" si="49"/>
        <v/>
      </c>
      <c r="AG116" s="84">
        <f>ROUND(Att1SmallCarriers[[#This Row],[2024 Maximum Government Contribution
Self]]*(1+$B$14),2)</f>
        <v>271.43</v>
      </c>
      <c r="AH116" s="84">
        <f>ROUND(Att1SmallCarriers[[#This Row],[2024 Maximum Government Contribution
Self+1]]*(1+$B$14),2)</f>
        <v>586.5</v>
      </c>
      <c r="AI116" s="84">
        <f>ROUND(Att1SmallCarriers[[#This Row],[2024 Maximum Government Contribution
Family]]*(1+$B$14),2)</f>
        <v>646.17999999999995</v>
      </c>
      <c r="AJ116" s="212" t="str">
        <f>IF(F116="","",MIN(Att1SmallCarriers[[#This Row],[ESTIMATED 2025 Maximum Government Contribution
Self]],ROUND(AD116*0.75,2)))</f>
        <v/>
      </c>
      <c r="AK116" s="212" t="str">
        <f>IF(F116="","",MIN(Att1SmallCarriers[[#This Row],[ESTIMATED 2025 Maximum Government Contribution
Self+1]],ROUND(AE116*0.75,2)))</f>
        <v/>
      </c>
      <c r="AL116" s="212" t="str">
        <f>IF(F116="","",MIN(Att1SmallCarriers[[#This Row],[ESTIMATED 2025 Maximum Government Contribution
Family]],ROUND(AF116*0.75,2)))</f>
        <v/>
      </c>
      <c r="AM116" s="38" t="str">
        <f t="shared" si="50"/>
        <v/>
      </c>
      <c r="AN116" s="38" t="str">
        <f t="shared" si="51"/>
        <v/>
      </c>
      <c r="AO116" s="38" t="str">
        <f t="shared" si="52"/>
        <v/>
      </c>
      <c r="AP116" s="213" t="str">
        <f t="shared" si="41"/>
        <v/>
      </c>
      <c r="AQ116" s="213" t="str">
        <f t="shared" si="42"/>
        <v/>
      </c>
      <c r="AR116" s="213" t="str">
        <f t="shared" si="43"/>
        <v/>
      </c>
    </row>
    <row r="117" spans="5:44" ht="15.6" x14ac:dyDescent="0.3">
      <c r="E117" s="130"/>
      <c r="F117" s="218"/>
      <c r="L117" s="131"/>
      <c r="N117" s="132"/>
      <c r="O117" s="40"/>
      <c r="P117" s="40"/>
      <c r="Q117" s="40"/>
      <c r="R117" s="39" t="str">
        <f t="shared" si="37"/>
        <v/>
      </c>
      <c r="S117" s="38" t="str">
        <f t="shared" si="38"/>
        <v/>
      </c>
      <c r="T117" s="38" t="str">
        <f t="shared" si="39"/>
        <v/>
      </c>
      <c r="U117" s="142">
        <v>271.43</v>
      </c>
      <c r="V117" s="142">
        <v>586.5</v>
      </c>
      <c r="W117" s="142">
        <v>646.17999999999995</v>
      </c>
      <c r="X117" s="38" t="str">
        <f t="shared" si="40"/>
        <v/>
      </c>
      <c r="Y117" s="212" t="str">
        <f>IF(F117="","",IF(S117&gt;0,MIN(Att1SmallCarriers[[#This Row],[2024 Maximum Government Contribution
Self+1]],ROUND(S117*0.75,2)),"New Option"))</f>
        <v/>
      </c>
      <c r="Z117" s="212" t="str">
        <f>IF(F117="","",IF(T117&gt;0,MIN(Att1SmallCarriers[[#This Row],[2024 Maximum Government Contribution
Family]],ROUND(T117*0.75,2)),"New Option"))</f>
        <v/>
      </c>
      <c r="AA117" s="38" t="str">
        <f t="shared" si="44"/>
        <v/>
      </c>
      <c r="AB117" s="38" t="str">
        <f t="shared" si="45"/>
        <v/>
      </c>
      <c r="AC117" s="38" t="str">
        <f t="shared" si="46"/>
        <v/>
      </c>
      <c r="AD117" s="38" t="str">
        <f t="shared" si="47"/>
        <v/>
      </c>
      <c r="AE117" s="38" t="str">
        <f t="shared" si="48"/>
        <v/>
      </c>
      <c r="AF117" s="38" t="str">
        <f t="shared" si="49"/>
        <v/>
      </c>
      <c r="AG117" s="84">
        <f>ROUND(Att1SmallCarriers[[#This Row],[2024 Maximum Government Contribution
Self]]*(1+$B$14),2)</f>
        <v>271.43</v>
      </c>
      <c r="AH117" s="84">
        <f>ROUND(Att1SmallCarriers[[#This Row],[2024 Maximum Government Contribution
Self+1]]*(1+$B$14),2)</f>
        <v>586.5</v>
      </c>
      <c r="AI117" s="84">
        <f>ROUND(Att1SmallCarriers[[#This Row],[2024 Maximum Government Contribution
Family]]*(1+$B$14),2)</f>
        <v>646.17999999999995</v>
      </c>
      <c r="AJ117" s="212" t="str">
        <f>IF(F117="","",MIN(Att1SmallCarriers[[#This Row],[ESTIMATED 2025 Maximum Government Contribution
Self]],ROUND(AD117*0.75,2)))</f>
        <v/>
      </c>
      <c r="AK117" s="212" t="str">
        <f>IF(F117="","",MIN(Att1SmallCarriers[[#This Row],[ESTIMATED 2025 Maximum Government Contribution
Self+1]],ROUND(AE117*0.75,2)))</f>
        <v/>
      </c>
      <c r="AL117" s="212" t="str">
        <f>IF(F117="","",MIN(Att1SmallCarriers[[#This Row],[ESTIMATED 2025 Maximum Government Contribution
Family]],ROUND(AF117*0.75,2)))</f>
        <v/>
      </c>
      <c r="AM117" s="38" t="str">
        <f t="shared" si="50"/>
        <v/>
      </c>
      <c r="AN117" s="38" t="str">
        <f t="shared" si="51"/>
        <v/>
      </c>
      <c r="AO117" s="38" t="str">
        <f t="shared" si="52"/>
        <v/>
      </c>
      <c r="AP117" s="213" t="str">
        <f t="shared" si="41"/>
        <v/>
      </c>
      <c r="AQ117" s="213" t="str">
        <f t="shared" si="42"/>
        <v/>
      </c>
      <c r="AR117" s="213" t="str">
        <f t="shared" si="43"/>
        <v/>
      </c>
    </row>
    <row r="118" spans="5:44" ht="15.6" x14ac:dyDescent="0.3">
      <c r="E118" s="130"/>
      <c r="F118" s="218"/>
      <c r="L118" s="131"/>
      <c r="N118" s="132"/>
      <c r="O118" s="40"/>
      <c r="P118" s="40"/>
      <c r="Q118" s="40"/>
      <c r="R118" s="39" t="str">
        <f t="shared" si="37"/>
        <v/>
      </c>
      <c r="S118" s="38" t="str">
        <f t="shared" si="38"/>
        <v/>
      </c>
      <c r="T118" s="38" t="str">
        <f t="shared" si="39"/>
        <v/>
      </c>
      <c r="U118" s="142">
        <v>271.43</v>
      </c>
      <c r="V118" s="142">
        <v>586.5</v>
      </c>
      <c r="W118" s="142">
        <v>646.17999999999995</v>
      </c>
      <c r="X118" s="38" t="str">
        <f t="shared" si="40"/>
        <v/>
      </c>
      <c r="Y118" s="212" t="str">
        <f>IF(F118="","",IF(S118&gt;0,MIN(Att1SmallCarriers[[#This Row],[2024 Maximum Government Contribution
Self+1]],ROUND(S118*0.75,2)),"New Option"))</f>
        <v/>
      </c>
      <c r="Z118" s="212" t="str">
        <f>IF(F118="","",IF(T118&gt;0,MIN(Att1SmallCarriers[[#This Row],[2024 Maximum Government Contribution
Family]],ROUND(T118*0.75,2)),"New Option"))</f>
        <v/>
      </c>
      <c r="AA118" s="38" t="str">
        <f t="shared" si="44"/>
        <v/>
      </c>
      <c r="AB118" s="38" t="str">
        <f t="shared" si="45"/>
        <v/>
      </c>
      <c r="AC118" s="38" t="str">
        <f t="shared" si="46"/>
        <v/>
      </c>
      <c r="AD118" s="38" t="str">
        <f t="shared" si="47"/>
        <v/>
      </c>
      <c r="AE118" s="38" t="str">
        <f t="shared" si="48"/>
        <v/>
      </c>
      <c r="AF118" s="38" t="str">
        <f t="shared" si="49"/>
        <v/>
      </c>
      <c r="AG118" s="84">
        <f>ROUND(Att1SmallCarriers[[#This Row],[2024 Maximum Government Contribution
Self]]*(1+$B$14),2)</f>
        <v>271.43</v>
      </c>
      <c r="AH118" s="84">
        <f>ROUND(Att1SmallCarriers[[#This Row],[2024 Maximum Government Contribution
Self+1]]*(1+$B$14),2)</f>
        <v>586.5</v>
      </c>
      <c r="AI118" s="84">
        <f>ROUND(Att1SmallCarriers[[#This Row],[2024 Maximum Government Contribution
Family]]*(1+$B$14),2)</f>
        <v>646.17999999999995</v>
      </c>
      <c r="AJ118" s="212" t="str">
        <f>IF(F118="","",MIN(Att1SmallCarriers[[#This Row],[ESTIMATED 2025 Maximum Government Contribution
Self]],ROUND(AD118*0.75,2)))</f>
        <v/>
      </c>
      <c r="AK118" s="212" t="str">
        <f>IF(F118="","",MIN(Att1SmallCarriers[[#This Row],[ESTIMATED 2025 Maximum Government Contribution
Self+1]],ROUND(AE118*0.75,2)))</f>
        <v/>
      </c>
      <c r="AL118" s="212" t="str">
        <f>IF(F118="","",MIN(Att1SmallCarriers[[#This Row],[ESTIMATED 2025 Maximum Government Contribution
Family]],ROUND(AF118*0.75,2)))</f>
        <v/>
      </c>
      <c r="AM118" s="38" t="str">
        <f t="shared" si="50"/>
        <v/>
      </c>
      <c r="AN118" s="38" t="str">
        <f t="shared" si="51"/>
        <v/>
      </c>
      <c r="AO118" s="38" t="str">
        <f t="shared" si="52"/>
        <v/>
      </c>
      <c r="AP118" s="213" t="str">
        <f t="shared" si="41"/>
        <v/>
      </c>
      <c r="AQ118" s="213" t="str">
        <f t="shared" si="42"/>
        <v/>
      </c>
      <c r="AR118" s="213" t="str">
        <f t="shared" si="43"/>
        <v/>
      </c>
    </row>
    <row r="119" spans="5:44" ht="15.6" x14ac:dyDescent="0.3">
      <c r="E119" s="130"/>
      <c r="F119" s="218"/>
      <c r="L119" s="131"/>
      <c r="N119" s="132"/>
      <c r="O119" s="40"/>
      <c r="P119" s="40"/>
      <c r="Q119" s="40"/>
      <c r="R119" s="39" t="str">
        <f t="shared" si="37"/>
        <v/>
      </c>
      <c r="S119" s="38" t="str">
        <f t="shared" si="38"/>
        <v/>
      </c>
      <c r="T119" s="38" t="str">
        <f t="shared" si="39"/>
        <v/>
      </c>
      <c r="U119" s="142">
        <v>271.43</v>
      </c>
      <c r="V119" s="142">
        <v>586.5</v>
      </c>
      <c r="W119" s="142">
        <v>646.17999999999995</v>
      </c>
      <c r="X119" s="38" t="str">
        <f t="shared" si="40"/>
        <v/>
      </c>
      <c r="Y119" s="212" t="str">
        <f>IF(F119="","",IF(S119&gt;0,MIN(Att1SmallCarriers[[#This Row],[2024 Maximum Government Contribution
Self+1]],ROUND(S119*0.75,2)),"New Option"))</f>
        <v/>
      </c>
      <c r="Z119" s="212" t="str">
        <f>IF(F119="","",IF(T119&gt;0,MIN(Att1SmallCarriers[[#This Row],[2024 Maximum Government Contribution
Family]],ROUND(T119*0.75,2)),"New Option"))</f>
        <v/>
      </c>
      <c r="AA119" s="38" t="str">
        <f t="shared" si="44"/>
        <v/>
      </c>
      <c r="AB119" s="38" t="str">
        <f t="shared" si="45"/>
        <v/>
      </c>
      <c r="AC119" s="38" t="str">
        <f t="shared" si="46"/>
        <v/>
      </c>
      <c r="AD119" s="38" t="str">
        <f t="shared" si="47"/>
        <v/>
      </c>
      <c r="AE119" s="38" t="str">
        <f t="shared" si="48"/>
        <v/>
      </c>
      <c r="AF119" s="38" t="str">
        <f t="shared" si="49"/>
        <v/>
      </c>
      <c r="AG119" s="84">
        <f>ROUND(Att1SmallCarriers[[#This Row],[2024 Maximum Government Contribution
Self]]*(1+$B$14),2)</f>
        <v>271.43</v>
      </c>
      <c r="AH119" s="84">
        <f>ROUND(Att1SmallCarriers[[#This Row],[2024 Maximum Government Contribution
Self+1]]*(1+$B$14),2)</f>
        <v>586.5</v>
      </c>
      <c r="AI119" s="84">
        <f>ROUND(Att1SmallCarriers[[#This Row],[2024 Maximum Government Contribution
Family]]*(1+$B$14),2)</f>
        <v>646.17999999999995</v>
      </c>
      <c r="AJ119" s="212" t="str">
        <f>IF(F119="","",MIN(Att1SmallCarriers[[#This Row],[ESTIMATED 2025 Maximum Government Contribution
Self]],ROUND(AD119*0.75,2)))</f>
        <v/>
      </c>
      <c r="AK119" s="212" t="str">
        <f>IF(F119="","",MIN(Att1SmallCarriers[[#This Row],[ESTIMATED 2025 Maximum Government Contribution
Self+1]],ROUND(AE119*0.75,2)))</f>
        <v/>
      </c>
      <c r="AL119" s="212" t="str">
        <f>IF(F119="","",MIN(Att1SmallCarriers[[#This Row],[ESTIMATED 2025 Maximum Government Contribution
Family]],ROUND(AF119*0.75,2)))</f>
        <v/>
      </c>
      <c r="AM119" s="38" t="str">
        <f t="shared" si="50"/>
        <v/>
      </c>
      <c r="AN119" s="38" t="str">
        <f t="shared" si="51"/>
        <v/>
      </c>
      <c r="AO119" s="38" t="str">
        <f t="shared" si="52"/>
        <v/>
      </c>
      <c r="AP119" s="213" t="str">
        <f t="shared" si="41"/>
        <v/>
      </c>
      <c r="AQ119" s="213" t="str">
        <f t="shared" si="42"/>
        <v/>
      </c>
      <c r="AR119" s="213" t="str">
        <f t="shared" si="43"/>
        <v/>
      </c>
    </row>
    <row r="120" spans="5:44" ht="15.6" x14ac:dyDescent="0.3">
      <c r="E120" s="130"/>
      <c r="F120" s="218"/>
      <c r="L120" s="131"/>
      <c r="N120" s="132"/>
      <c r="O120" s="40"/>
      <c r="P120" s="40"/>
      <c r="Q120" s="40"/>
      <c r="R120" s="39" t="str">
        <f t="shared" si="37"/>
        <v/>
      </c>
      <c r="S120" s="38" t="str">
        <f t="shared" si="38"/>
        <v/>
      </c>
      <c r="T120" s="38" t="str">
        <f t="shared" si="39"/>
        <v/>
      </c>
      <c r="U120" s="142">
        <v>271.43</v>
      </c>
      <c r="V120" s="142">
        <v>586.5</v>
      </c>
      <c r="W120" s="142">
        <v>646.17999999999995</v>
      </c>
      <c r="X120" s="38" t="str">
        <f t="shared" si="40"/>
        <v/>
      </c>
      <c r="Y120" s="212" t="str">
        <f>IF(F120="","",IF(S120&gt;0,MIN(Att1SmallCarriers[[#This Row],[2024 Maximum Government Contribution
Self+1]],ROUND(S120*0.75,2)),"New Option"))</f>
        <v/>
      </c>
      <c r="Z120" s="212" t="str">
        <f>IF(F120="","",IF(T120&gt;0,MIN(Att1SmallCarriers[[#This Row],[2024 Maximum Government Contribution
Family]],ROUND(T120*0.75,2)),"New Option"))</f>
        <v/>
      </c>
      <c r="AA120" s="38" t="str">
        <f t="shared" si="44"/>
        <v/>
      </c>
      <c r="AB120" s="38" t="str">
        <f t="shared" si="45"/>
        <v/>
      </c>
      <c r="AC120" s="38" t="str">
        <f t="shared" si="46"/>
        <v/>
      </c>
      <c r="AD120" s="38" t="str">
        <f t="shared" si="47"/>
        <v/>
      </c>
      <c r="AE120" s="38" t="str">
        <f t="shared" si="48"/>
        <v/>
      </c>
      <c r="AF120" s="38" t="str">
        <f t="shared" si="49"/>
        <v/>
      </c>
      <c r="AG120" s="84">
        <f>ROUND(Att1SmallCarriers[[#This Row],[2024 Maximum Government Contribution
Self]]*(1+$B$14),2)</f>
        <v>271.43</v>
      </c>
      <c r="AH120" s="84">
        <f>ROUND(Att1SmallCarriers[[#This Row],[2024 Maximum Government Contribution
Self+1]]*(1+$B$14),2)</f>
        <v>586.5</v>
      </c>
      <c r="AI120" s="84">
        <f>ROUND(Att1SmallCarriers[[#This Row],[2024 Maximum Government Contribution
Family]]*(1+$B$14),2)</f>
        <v>646.17999999999995</v>
      </c>
      <c r="AJ120" s="212" t="str">
        <f>IF(F120="","",MIN(Att1SmallCarriers[[#This Row],[ESTIMATED 2025 Maximum Government Contribution
Self]],ROUND(AD120*0.75,2)))</f>
        <v/>
      </c>
      <c r="AK120" s="212" t="str">
        <f>IF(F120="","",MIN(Att1SmallCarriers[[#This Row],[ESTIMATED 2025 Maximum Government Contribution
Self+1]],ROUND(AE120*0.75,2)))</f>
        <v/>
      </c>
      <c r="AL120" s="212" t="str">
        <f>IF(F120="","",MIN(Att1SmallCarriers[[#This Row],[ESTIMATED 2025 Maximum Government Contribution
Family]],ROUND(AF120*0.75,2)))</f>
        <v/>
      </c>
      <c r="AM120" s="38" t="str">
        <f t="shared" si="50"/>
        <v/>
      </c>
      <c r="AN120" s="38" t="str">
        <f t="shared" si="51"/>
        <v/>
      </c>
      <c r="AO120" s="38" t="str">
        <f t="shared" si="52"/>
        <v/>
      </c>
      <c r="AP120" s="213" t="str">
        <f t="shared" si="41"/>
        <v/>
      </c>
      <c r="AQ120" s="213" t="str">
        <f t="shared" si="42"/>
        <v/>
      </c>
      <c r="AR120" s="213" t="str">
        <f t="shared" si="43"/>
        <v/>
      </c>
    </row>
    <row r="121" spans="5:44" ht="15.6" x14ac:dyDescent="0.3">
      <c r="E121" s="130"/>
      <c r="F121" s="218"/>
      <c r="L121" s="131"/>
      <c r="N121" s="132"/>
      <c r="O121" s="40"/>
      <c r="P121" s="40"/>
      <c r="Q121" s="40"/>
      <c r="R121" s="39" t="str">
        <f t="shared" si="37"/>
        <v/>
      </c>
      <c r="S121" s="38" t="str">
        <f t="shared" si="38"/>
        <v/>
      </c>
      <c r="T121" s="38" t="str">
        <f t="shared" si="39"/>
        <v/>
      </c>
      <c r="U121" s="142">
        <v>271.43</v>
      </c>
      <c r="V121" s="142">
        <v>586.5</v>
      </c>
      <c r="W121" s="142">
        <v>646.17999999999995</v>
      </c>
      <c r="X121" s="38" t="str">
        <f t="shared" si="40"/>
        <v/>
      </c>
      <c r="Y121" s="212" t="str">
        <f>IF(F121="","",IF(S121&gt;0,MIN(Att1SmallCarriers[[#This Row],[2024 Maximum Government Contribution
Self+1]],ROUND(S121*0.75,2)),"New Option"))</f>
        <v/>
      </c>
      <c r="Z121" s="212" t="str">
        <f>IF(F121="","",IF(T121&gt;0,MIN(Att1SmallCarriers[[#This Row],[2024 Maximum Government Contribution
Family]],ROUND(T121*0.75,2)),"New Option"))</f>
        <v/>
      </c>
      <c r="AA121" s="38" t="str">
        <f t="shared" si="44"/>
        <v/>
      </c>
      <c r="AB121" s="38" t="str">
        <f t="shared" si="45"/>
        <v/>
      </c>
      <c r="AC121" s="38" t="str">
        <f t="shared" si="46"/>
        <v/>
      </c>
      <c r="AD121" s="38" t="str">
        <f t="shared" si="47"/>
        <v/>
      </c>
      <c r="AE121" s="38" t="str">
        <f t="shared" si="48"/>
        <v/>
      </c>
      <c r="AF121" s="38" t="str">
        <f t="shared" si="49"/>
        <v/>
      </c>
      <c r="AG121" s="84">
        <f>ROUND(Att1SmallCarriers[[#This Row],[2024 Maximum Government Contribution
Self]]*(1+$B$14),2)</f>
        <v>271.43</v>
      </c>
      <c r="AH121" s="84">
        <f>ROUND(Att1SmallCarriers[[#This Row],[2024 Maximum Government Contribution
Self+1]]*(1+$B$14),2)</f>
        <v>586.5</v>
      </c>
      <c r="AI121" s="84">
        <f>ROUND(Att1SmallCarriers[[#This Row],[2024 Maximum Government Contribution
Family]]*(1+$B$14),2)</f>
        <v>646.17999999999995</v>
      </c>
      <c r="AJ121" s="212" t="str">
        <f>IF(F121="","",MIN(Att1SmallCarriers[[#This Row],[ESTIMATED 2025 Maximum Government Contribution
Self]],ROUND(AD121*0.75,2)))</f>
        <v/>
      </c>
      <c r="AK121" s="212" t="str">
        <f>IF(F121="","",MIN(Att1SmallCarriers[[#This Row],[ESTIMATED 2025 Maximum Government Contribution
Self+1]],ROUND(AE121*0.75,2)))</f>
        <v/>
      </c>
      <c r="AL121" s="212" t="str">
        <f>IF(F121="","",MIN(Att1SmallCarriers[[#This Row],[ESTIMATED 2025 Maximum Government Contribution
Family]],ROUND(AF121*0.75,2)))</f>
        <v/>
      </c>
      <c r="AM121" s="38" t="str">
        <f t="shared" si="50"/>
        <v/>
      </c>
      <c r="AN121" s="38" t="str">
        <f t="shared" si="51"/>
        <v/>
      </c>
      <c r="AO121" s="38" t="str">
        <f t="shared" si="52"/>
        <v/>
      </c>
      <c r="AP121" s="213" t="str">
        <f t="shared" si="41"/>
        <v/>
      </c>
      <c r="AQ121" s="213" t="str">
        <f t="shared" si="42"/>
        <v/>
      </c>
      <c r="AR121" s="213" t="str">
        <f t="shared" si="43"/>
        <v/>
      </c>
    </row>
    <row r="122" spans="5:44" ht="15.6" x14ac:dyDescent="0.3">
      <c r="E122" s="130"/>
      <c r="F122" s="218"/>
      <c r="L122" s="131"/>
      <c r="N122" s="132"/>
      <c r="O122" s="40"/>
      <c r="P122" s="40"/>
      <c r="Q122" s="40"/>
      <c r="R122" s="39" t="str">
        <f t="shared" si="37"/>
        <v/>
      </c>
      <c r="S122" s="38" t="str">
        <f t="shared" si="38"/>
        <v/>
      </c>
      <c r="T122" s="38" t="str">
        <f t="shared" si="39"/>
        <v/>
      </c>
      <c r="U122" s="142">
        <v>271.43</v>
      </c>
      <c r="V122" s="142">
        <v>586.5</v>
      </c>
      <c r="W122" s="142">
        <v>646.17999999999995</v>
      </c>
      <c r="X122" s="38" t="str">
        <f t="shared" si="40"/>
        <v/>
      </c>
      <c r="Y122" s="212" t="str">
        <f>IF(F122="","",IF(S122&gt;0,MIN(Att1SmallCarriers[[#This Row],[2024 Maximum Government Contribution
Self+1]],ROUND(S122*0.75,2)),"New Option"))</f>
        <v/>
      </c>
      <c r="Z122" s="212" t="str">
        <f>IF(F122="","",IF(T122&gt;0,MIN(Att1SmallCarriers[[#This Row],[2024 Maximum Government Contribution
Family]],ROUND(T122*0.75,2)),"New Option"))</f>
        <v/>
      </c>
      <c r="AA122" s="38" t="str">
        <f t="shared" si="44"/>
        <v/>
      </c>
      <c r="AB122" s="38" t="str">
        <f t="shared" si="45"/>
        <v/>
      </c>
      <c r="AC122" s="38" t="str">
        <f t="shared" si="46"/>
        <v/>
      </c>
      <c r="AD122" s="38" t="str">
        <f t="shared" si="47"/>
        <v/>
      </c>
      <c r="AE122" s="38" t="str">
        <f t="shared" si="48"/>
        <v/>
      </c>
      <c r="AF122" s="38" t="str">
        <f t="shared" si="49"/>
        <v/>
      </c>
      <c r="AG122" s="84">
        <f>ROUND(Att1SmallCarriers[[#This Row],[2024 Maximum Government Contribution
Self]]*(1+$B$14),2)</f>
        <v>271.43</v>
      </c>
      <c r="AH122" s="84">
        <f>ROUND(Att1SmallCarriers[[#This Row],[2024 Maximum Government Contribution
Self+1]]*(1+$B$14),2)</f>
        <v>586.5</v>
      </c>
      <c r="AI122" s="84">
        <f>ROUND(Att1SmallCarriers[[#This Row],[2024 Maximum Government Contribution
Family]]*(1+$B$14),2)</f>
        <v>646.17999999999995</v>
      </c>
      <c r="AJ122" s="212" t="str">
        <f>IF(F122="","",MIN(Att1SmallCarriers[[#This Row],[ESTIMATED 2025 Maximum Government Contribution
Self]],ROUND(AD122*0.75,2)))</f>
        <v/>
      </c>
      <c r="AK122" s="212" t="str">
        <f>IF(F122="","",MIN(Att1SmallCarriers[[#This Row],[ESTIMATED 2025 Maximum Government Contribution
Self+1]],ROUND(AE122*0.75,2)))</f>
        <v/>
      </c>
      <c r="AL122" s="212" t="str">
        <f>IF(F122="","",MIN(Att1SmallCarriers[[#This Row],[ESTIMATED 2025 Maximum Government Contribution
Family]],ROUND(AF122*0.75,2)))</f>
        <v/>
      </c>
      <c r="AM122" s="38" t="str">
        <f t="shared" si="50"/>
        <v/>
      </c>
      <c r="AN122" s="38" t="str">
        <f t="shared" si="51"/>
        <v/>
      </c>
      <c r="AO122" s="38" t="str">
        <f t="shared" si="52"/>
        <v/>
      </c>
      <c r="AP122" s="213" t="str">
        <f t="shared" si="41"/>
        <v/>
      </c>
      <c r="AQ122" s="213" t="str">
        <f t="shared" si="42"/>
        <v/>
      </c>
      <c r="AR122" s="213" t="str">
        <f t="shared" si="43"/>
        <v/>
      </c>
    </row>
    <row r="123" spans="5:44" ht="15.6" x14ac:dyDescent="0.3">
      <c r="E123" s="130"/>
      <c r="F123" s="218"/>
      <c r="L123" s="131"/>
      <c r="N123" s="132"/>
      <c r="O123" s="40"/>
      <c r="P123" s="40"/>
      <c r="Q123" s="40"/>
      <c r="R123" s="39" t="str">
        <f t="shared" si="37"/>
        <v/>
      </c>
      <c r="S123" s="38" t="str">
        <f t="shared" si="38"/>
        <v/>
      </c>
      <c r="T123" s="38" t="str">
        <f t="shared" si="39"/>
        <v/>
      </c>
      <c r="U123" s="142">
        <v>271.43</v>
      </c>
      <c r="V123" s="142">
        <v>586.5</v>
      </c>
      <c r="W123" s="142">
        <v>646.17999999999995</v>
      </c>
      <c r="X123" s="38" t="str">
        <f t="shared" si="40"/>
        <v/>
      </c>
      <c r="Y123" s="212" t="str">
        <f>IF(F123="","",IF(S123&gt;0,MIN(Att1SmallCarriers[[#This Row],[2024 Maximum Government Contribution
Self+1]],ROUND(S123*0.75,2)),"New Option"))</f>
        <v/>
      </c>
      <c r="Z123" s="212" t="str">
        <f>IF(F123="","",IF(T123&gt;0,MIN(Att1SmallCarriers[[#This Row],[2024 Maximum Government Contribution
Family]],ROUND(T123*0.75,2)),"New Option"))</f>
        <v/>
      </c>
      <c r="AA123" s="38" t="str">
        <f t="shared" si="44"/>
        <v/>
      </c>
      <c r="AB123" s="38" t="str">
        <f t="shared" si="45"/>
        <v/>
      </c>
      <c r="AC123" s="38" t="str">
        <f t="shared" si="46"/>
        <v/>
      </c>
      <c r="AD123" s="38" t="str">
        <f t="shared" si="47"/>
        <v/>
      </c>
      <c r="AE123" s="38" t="str">
        <f t="shared" si="48"/>
        <v/>
      </c>
      <c r="AF123" s="38" t="str">
        <f t="shared" si="49"/>
        <v/>
      </c>
      <c r="AG123" s="84">
        <f>ROUND(Att1SmallCarriers[[#This Row],[2024 Maximum Government Contribution
Self]]*(1+$B$14),2)</f>
        <v>271.43</v>
      </c>
      <c r="AH123" s="84">
        <f>ROUND(Att1SmallCarriers[[#This Row],[2024 Maximum Government Contribution
Self+1]]*(1+$B$14),2)</f>
        <v>586.5</v>
      </c>
      <c r="AI123" s="84">
        <f>ROUND(Att1SmallCarriers[[#This Row],[2024 Maximum Government Contribution
Family]]*(1+$B$14),2)</f>
        <v>646.17999999999995</v>
      </c>
      <c r="AJ123" s="212" t="str">
        <f>IF(F123="","",MIN(Att1SmallCarriers[[#This Row],[ESTIMATED 2025 Maximum Government Contribution
Self]],ROUND(AD123*0.75,2)))</f>
        <v/>
      </c>
      <c r="AK123" s="212" t="str">
        <f>IF(F123="","",MIN(Att1SmallCarriers[[#This Row],[ESTIMATED 2025 Maximum Government Contribution
Self+1]],ROUND(AE123*0.75,2)))</f>
        <v/>
      </c>
      <c r="AL123" s="212" t="str">
        <f>IF(F123="","",MIN(Att1SmallCarriers[[#This Row],[ESTIMATED 2025 Maximum Government Contribution
Family]],ROUND(AF123*0.75,2)))</f>
        <v/>
      </c>
      <c r="AM123" s="38" t="str">
        <f t="shared" si="50"/>
        <v/>
      </c>
      <c r="AN123" s="38" t="str">
        <f t="shared" si="51"/>
        <v/>
      </c>
      <c r="AO123" s="38" t="str">
        <f t="shared" si="52"/>
        <v/>
      </c>
      <c r="AP123" s="213" t="str">
        <f t="shared" si="41"/>
        <v/>
      </c>
      <c r="AQ123" s="213" t="str">
        <f t="shared" si="42"/>
        <v/>
      </c>
      <c r="AR123" s="213" t="str">
        <f t="shared" si="43"/>
        <v/>
      </c>
    </row>
    <row r="124" spans="5:44" ht="15.6" x14ac:dyDescent="0.3">
      <c r="E124" s="130"/>
      <c r="F124" s="218"/>
      <c r="L124" s="131"/>
      <c r="N124" s="132"/>
      <c r="O124" s="40"/>
      <c r="P124" s="40"/>
      <c r="Q124" s="40"/>
      <c r="R124" s="39" t="str">
        <f t="shared" si="37"/>
        <v/>
      </c>
      <c r="S124" s="38" t="str">
        <f t="shared" si="38"/>
        <v/>
      </c>
      <c r="T124" s="38" t="str">
        <f t="shared" si="39"/>
        <v/>
      </c>
      <c r="U124" s="142">
        <v>271.43</v>
      </c>
      <c r="V124" s="142">
        <v>586.5</v>
      </c>
      <c r="W124" s="142">
        <v>646.17999999999995</v>
      </c>
      <c r="X124" s="38" t="str">
        <f t="shared" si="40"/>
        <v/>
      </c>
      <c r="Y124" s="212" t="str">
        <f>IF(F124="","",IF(S124&gt;0,MIN(Att1SmallCarriers[[#This Row],[2024 Maximum Government Contribution
Self+1]],ROUND(S124*0.75,2)),"New Option"))</f>
        <v/>
      </c>
      <c r="Z124" s="212" t="str">
        <f>IF(F124="","",IF(T124&gt;0,MIN(Att1SmallCarriers[[#This Row],[2024 Maximum Government Contribution
Family]],ROUND(T124*0.75,2)),"New Option"))</f>
        <v/>
      </c>
      <c r="AA124" s="38" t="str">
        <f t="shared" si="44"/>
        <v/>
      </c>
      <c r="AB124" s="38" t="str">
        <f t="shared" si="45"/>
        <v/>
      </c>
      <c r="AC124" s="38" t="str">
        <f t="shared" si="46"/>
        <v/>
      </c>
      <c r="AD124" s="38" t="str">
        <f t="shared" si="47"/>
        <v/>
      </c>
      <c r="AE124" s="38" t="str">
        <f t="shared" si="48"/>
        <v/>
      </c>
      <c r="AF124" s="38" t="str">
        <f t="shared" si="49"/>
        <v/>
      </c>
      <c r="AG124" s="84">
        <f>ROUND(Att1SmallCarriers[[#This Row],[2024 Maximum Government Contribution
Self]]*(1+$B$14),2)</f>
        <v>271.43</v>
      </c>
      <c r="AH124" s="84">
        <f>ROUND(Att1SmallCarriers[[#This Row],[2024 Maximum Government Contribution
Self+1]]*(1+$B$14),2)</f>
        <v>586.5</v>
      </c>
      <c r="AI124" s="84">
        <f>ROUND(Att1SmallCarriers[[#This Row],[2024 Maximum Government Contribution
Family]]*(1+$B$14),2)</f>
        <v>646.17999999999995</v>
      </c>
      <c r="AJ124" s="212" t="str">
        <f>IF(F124="","",MIN(Att1SmallCarriers[[#This Row],[ESTIMATED 2025 Maximum Government Contribution
Self]],ROUND(AD124*0.75,2)))</f>
        <v/>
      </c>
      <c r="AK124" s="212" t="str">
        <f>IF(F124="","",MIN(Att1SmallCarriers[[#This Row],[ESTIMATED 2025 Maximum Government Contribution
Self+1]],ROUND(AE124*0.75,2)))</f>
        <v/>
      </c>
      <c r="AL124" s="212" t="str">
        <f>IF(F124="","",MIN(Att1SmallCarriers[[#This Row],[ESTIMATED 2025 Maximum Government Contribution
Family]],ROUND(AF124*0.75,2)))</f>
        <v/>
      </c>
      <c r="AM124" s="38" t="str">
        <f t="shared" si="50"/>
        <v/>
      </c>
      <c r="AN124" s="38" t="str">
        <f t="shared" si="51"/>
        <v/>
      </c>
      <c r="AO124" s="38" t="str">
        <f t="shared" si="52"/>
        <v/>
      </c>
      <c r="AP124" s="213" t="str">
        <f t="shared" si="41"/>
        <v/>
      </c>
      <c r="AQ124" s="213" t="str">
        <f t="shared" si="42"/>
        <v/>
      </c>
      <c r="AR124" s="213" t="str">
        <f t="shared" si="43"/>
        <v/>
      </c>
    </row>
    <row r="125" spans="5:44" ht="15.6" x14ac:dyDescent="0.3">
      <c r="E125" s="130"/>
      <c r="F125" s="218"/>
      <c r="L125" s="131"/>
      <c r="N125" s="132"/>
      <c r="O125" s="40"/>
      <c r="P125" s="40"/>
      <c r="Q125" s="40"/>
      <c r="R125" s="39" t="str">
        <f t="shared" si="37"/>
        <v/>
      </c>
      <c r="S125" s="38" t="str">
        <f t="shared" si="38"/>
        <v/>
      </c>
      <c r="T125" s="38" t="str">
        <f t="shared" si="39"/>
        <v/>
      </c>
      <c r="U125" s="142">
        <v>271.43</v>
      </c>
      <c r="V125" s="142">
        <v>586.5</v>
      </c>
      <c r="W125" s="142">
        <v>646.17999999999995</v>
      </c>
      <c r="X125" s="38" t="str">
        <f t="shared" si="40"/>
        <v/>
      </c>
      <c r="Y125" s="212" t="str">
        <f>IF(F125="","",IF(S125&gt;0,MIN(Att1SmallCarriers[[#This Row],[2024 Maximum Government Contribution
Self+1]],ROUND(S125*0.75,2)),"New Option"))</f>
        <v/>
      </c>
      <c r="Z125" s="212" t="str">
        <f>IF(F125="","",IF(T125&gt;0,MIN(Att1SmallCarriers[[#This Row],[2024 Maximum Government Contribution
Family]],ROUND(T125*0.75,2)),"New Option"))</f>
        <v/>
      </c>
      <c r="AA125" s="38" t="str">
        <f t="shared" si="44"/>
        <v/>
      </c>
      <c r="AB125" s="38" t="str">
        <f t="shared" si="45"/>
        <v/>
      </c>
      <c r="AC125" s="38" t="str">
        <f t="shared" si="46"/>
        <v/>
      </c>
      <c r="AD125" s="38" t="str">
        <f t="shared" si="47"/>
        <v/>
      </c>
      <c r="AE125" s="38" t="str">
        <f t="shared" si="48"/>
        <v/>
      </c>
      <c r="AF125" s="38" t="str">
        <f t="shared" si="49"/>
        <v/>
      </c>
      <c r="AG125" s="84">
        <f>ROUND(Att1SmallCarriers[[#This Row],[2024 Maximum Government Contribution
Self]]*(1+$B$14),2)</f>
        <v>271.43</v>
      </c>
      <c r="AH125" s="84">
        <f>ROUND(Att1SmallCarriers[[#This Row],[2024 Maximum Government Contribution
Self+1]]*(1+$B$14),2)</f>
        <v>586.5</v>
      </c>
      <c r="AI125" s="84">
        <f>ROUND(Att1SmallCarriers[[#This Row],[2024 Maximum Government Contribution
Family]]*(1+$B$14),2)</f>
        <v>646.17999999999995</v>
      </c>
      <c r="AJ125" s="212" t="str">
        <f>IF(F125="","",MIN(Att1SmallCarriers[[#This Row],[ESTIMATED 2025 Maximum Government Contribution
Self]],ROUND(AD125*0.75,2)))</f>
        <v/>
      </c>
      <c r="AK125" s="212" t="str">
        <f>IF(F125="","",MIN(Att1SmallCarriers[[#This Row],[ESTIMATED 2025 Maximum Government Contribution
Self+1]],ROUND(AE125*0.75,2)))</f>
        <v/>
      </c>
      <c r="AL125" s="212" t="str">
        <f>IF(F125="","",MIN(Att1SmallCarriers[[#This Row],[ESTIMATED 2025 Maximum Government Contribution
Family]],ROUND(AF125*0.75,2)))</f>
        <v/>
      </c>
      <c r="AM125" s="38" t="str">
        <f t="shared" si="50"/>
        <v/>
      </c>
      <c r="AN125" s="38" t="str">
        <f t="shared" si="51"/>
        <v/>
      </c>
      <c r="AO125" s="38" t="str">
        <f t="shared" si="52"/>
        <v/>
      </c>
      <c r="AP125" s="213" t="str">
        <f t="shared" si="41"/>
        <v/>
      </c>
      <c r="AQ125" s="213" t="str">
        <f t="shared" si="42"/>
        <v/>
      </c>
      <c r="AR125" s="213" t="str">
        <f t="shared" si="43"/>
        <v/>
      </c>
    </row>
    <row r="126" spans="5:44" ht="15.6" x14ac:dyDescent="0.3">
      <c r="E126" s="130"/>
      <c r="F126" s="218"/>
      <c r="L126" s="131"/>
      <c r="N126" s="132"/>
      <c r="O126" s="40"/>
      <c r="P126" s="40"/>
      <c r="Q126" s="40"/>
      <c r="R126" s="39" t="str">
        <f t="shared" si="37"/>
        <v/>
      </c>
      <c r="S126" s="38" t="str">
        <f t="shared" si="38"/>
        <v/>
      </c>
      <c r="T126" s="38" t="str">
        <f t="shared" si="39"/>
        <v/>
      </c>
      <c r="U126" s="142">
        <v>271.43</v>
      </c>
      <c r="V126" s="142">
        <v>586.5</v>
      </c>
      <c r="W126" s="142">
        <v>646.17999999999995</v>
      </c>
      <c r="X126" s="38" t="str">
        <f t="shared" si="40"/>
        <v/>
      </c>
      <c r="Y126" s="212" t="str">
        <f>IF(F126="","",IF(S126&gt;0,MIN(Att1SmallCarriers[[#This Row],[2024 Maximum Government Contribution
Self+1]],ROUND(S126*0.75,2)),"New Option"))</f>
        <v/>
      </c>
      <c r="Z126" s="212" t="str">
        <f>IF(F126="","",IF(T126&gt;0,MIN(Att1SmallCarriers[[#This Row],[2024 Maximum Government Contribution
Family]],ROUND(T126*0.75,2)),"New Option"))</f>
        <v/>
      </c>
      <c r="AA126" s="38" t="str">
        <f t="shared" si="44"/>
        <v/>
      </c>
      <c r="AB126" s="38" t="str">
        <f t="shared" si="45"/>
        <v/>
      </c>
      <c r="AC126" s="38" t="str">
        <f t="shared" si="46"/>
        <v/>
      </c>
      <c r="AD126" s="38" t="str">
        <f t="shared" si="47"/>
        <v/>
      </c>
      <c r="AE126" s="38" t="str">
        <f t="shared" si="48"/>
        <v/>
      </c>
      <c r="AF126" s="38" t="str">
        <f t="shared" si="49"/>
        <v/>
      </c>
      <c r="AG126" s="84">
        <f>ROUND(Att1SmallCarriers[[#This Row],[2024 Maximum Government Contribution
Self]]*(1+$B$14),2)</f>
        <v>271.43</v>
      </c>
      <c r="AH126" s="84">
        <f>ROUND(Att1SmallCarriers[[#This Row],[2024 Maximum Government Contribution
Self+1]]*(1+$B$14),2)</f>
        <v>586.5</v>
      </c>
      <c r="AI126" s="84">
        <f>ROUND(Att1SmallCarriers[[#This Row],[2024 Maximum Government Contribution
Family]]*(1+$B$14),2)</f>
        <v>646.17999999999995</v>
      </c>
      <c r="AJ126" s="212" t="str">
        <f>IF(F126="","",MIN(Att1SmallCarriers[[#This Row],[ESTIMATED 2025 Maximum Government Contribution
Self]],ROUND(AD126*0.75,2)))</f>
        <v/>
      </c>
      <c r="AK126" s="212" t="str">
        <f>IF(F126="","",MIN(Att1SmallCarriers[[#This Row],[ESTIMATED 2025 Maximum Government Contribution
Self+1]],ROUND(AE126*0.75,2)))</f>
        <v/>
      </c>
      <c r="AL126" s="212" t="str">
        <f>IF(F126="","",MIN(Att1SmallCarriers[[#This Row],[ESTIMATED 2025 Maximum Government Contribution
Family]],ROUND(AF126*0.75,2)))</f>
        <v/>
      </c>
      <c r="AM126" s="38" t="str">
        <f t="shared" si="50"/>
        <v/>
      </c>
      <c r="AN126" s="38" t="str">
        <f t="shared" si="51"/>
        <v/>
      </c>
      <c r="AO126" s="38" t="str">
        <f t="shared" si="52"/>
        <v/>
      </c>
      <c r="AP126" s="213" t="str">
        <f t="shared" si="41"/>
        <v/>
      </c>
      <c r="AQ126" s="213" t="str">
        <f t="shared" si="42"/>
        <v/>
      </c>
      <c r="AR126" s="213" t="str">
        <f t="shared" si="43"/>
        <v/>
      </c>
    </row>
    <row r="127" spans="5:44" ht="15.6" x14ac:dyDescent="0.3">
      <c r="E127" s="130"/>
      <c r="F127" s="218"/>
      <c r="L127" s="131"/>
      <c r="N127" s="132"/>
      <c r="O127" s="40"/>
      <c r="P127" s="40"/>
      <c r="Q127" s="40"/>
      <c r="R127" s="39" t="str">
        <f t="shared" si="37"/>
        <v/>
      </c>
      <c r="S127" s="38" t="str">
        <f t="shared" si="38"/>
        <v/>
      </c>
      <c r="T127" s="38" t="str">
        <f t="shared" si="39"/>
        <v/>
      </c>
      <c r="U127" s="142">
        <v>271.43</v>
      </c>
      <c r="V127" s="142">
        <v>586.5</v>
      </c>
      <c r="W127" s="142">
        <v>646.17999999999995</v>
      </c>
      <c r="X127" s="38" t="str">
        <f t="shared" si="40"/>
        <v/>
      </c>
      <c r="Y127" s="212" t="str">
        <f>IF(F127="","",IF(S127&gt;0,MIN(Att1SmallCarriers[[#This Row],[2024 Maximum Government Contribution
Self+1]],ROUND(S127*0.75,2)),"New Option"))</f>
        <v/>
      </c>
      <c r="Z127" s="212" t="str">
        <f>IF(F127="","",IF(T127&gt;0,MIN(Att1SmallCarriers[[#This Row],[2024 Maximum Government Contribution
Family]],ROUND(T127*0.75,2)),"New Option"))</f>
        <v/>
      </c>
      <c r="AA127" s="38" t="str">
        <f t="shared" si="44"/>
        <v/>
      </c>
      <c r="AB127" s="38" t="str">
        <f t="shared" si="45"/>
        <v/>
      </c>
      <c r="AC127" s="38" t="str">
        <f t="shared" si="46"/>
        <v/>
      </c>
      <c r="AD127" s="38" t="str">
        <f t="shared" si="47"/>
        <v/>
      </c>
      <c r="AE127" s="38" t="str">
        <f t="shared" si="48"/>
        <v/>
      </c>
      <c r="AF127" s="38" t="str">
        <f t="shared" si="49"/>
        <v/>
      </c>
      <c r="AG127" s="84">
        <f>ROUND(Att1SmallCarriers[[#This Row],[2024 Maximum Government Contribution
Self]]*(1+$B$14),2)</f>
        <v>271.43</v>
      </c>
      <c r="AH127" s="84">
        <f>ROUND(Att1SmallCarriers[[#This Row],[2024 Maximum Government Contribution
Self+1]]*(1+$B$14),2)</f>
        <v>586.5</v>
      </c>
      <c r="AI127" s="84">
        <f>ROUND(Att1SmallCarriers[[#This Row],[2024 Maximum Government Contribution
Family]]*(1+$B$14),2)</f>
        <v>646.17999999999995</v>
      </c>
      <c r="AJ127" s="212" t="str">
        <f>IF(F127="","",MIN(Att1SmallCarriers[[#This Row],[ESTIMATED 2025 Maximum Government Contribution
Self]],ROUND(AD127*0.75,2)))</f>
        <v/>
      </c>
      <c r="AK127" s="212" t="str">
        <f>IF(F127="","",MIN(Att1SmallCarriers[[#This Row],[ESTIMATED 2025 Maximum Government Contribution
Self+1]],ROUND(AE127*0.75,2)))</f>
        <v/>
      </c>
      <c r="AL127" s="212" t="str">
        <f>IF(F127="","",MIN(Att1SmallCarriers[[#This Row],[ESTIMATED 2025 Maximum Government Contribution
Family]],ROUND(AF127*0.75,2)))</f>
        <v/>
      </c>
      <c r="AM127" s="38" t="str">
        <f t="shared" si="50"/>
        <v/>
      </c>
      <c r="AN127" s="38" t="str">
        <f t="shared" si="51"/>
        <v/>
      </c>
      <c r="AO127" s="38" t="str">
        <f t="shared" si="52"/>
        <v/>
      </c>
      <c r="AP127" s="213" t="str">
        <f t="shared" si="41"/>
        <v/>
      </c>
      <c r="AQ127" s="213" t="str">
        <f t="shared" si="42"/>
        <v/>
      </c>
      <c r="AR127" s="213" t="str">
        <f t="shared" si="43"/>
        <v/>
      </c>
    </row>
    <row r="128" spans="5:44" ht="15.6" x14ac:dyDescent="0.3">
      <c r="E128" s="130"/>
      <c r="F128" s="218"/>
      <c r="L128" s="131"/>
      <c r="N128" s="132"/>
      <c r="O128" s="40"/>
      <c r="P128" s="40"/>
      <c r="Q128" s="40"/>
      <c r="R128" s="39" t="str">
        <f t="shared" si="37"/>
        <v/>
      </c>
      <c r="S128" s="38" t="str">
        <f t="shared" si="38"/>
        <v/>
      </c>
      <c r="T128" s="38" t="str">
        <f t="shared" si="39"/>
        <v/>
      </c>
      <c r="U128" s="142">
        <v>271.43</v>
      </c>
      <c r="V128" s="142">
        <v>586.5</v>
      </c>
      <c r="W128" s="142">
        <v>646.17999999999995</v>
      </c>
      <c r="X128" s="38" t="str">
        <f t="shared" si="40"/>
        <v/>
      </c>
      <c r="Y128" s="212" t="str">
        <f>IF(F128="","",IF(S128&gt;0,MIN(Att1SmallCarriers[[#This Row],[2024 Maximum Government Contribution
Self+1]],ROUND(S128*0.75,2)),"New Option"))</f>
        <v/>
      </c>
      <c r="Z128" s="212" t="str">
        <f>IF(F128="","",IF(T128&gt;0,MIN(Att1SmallCarriers[[#This Row],[2024 Maximum Government Contribution
Family]],ROUND(T128*0.75,2)),"New Option"))</f>
        <v/>
      </c>
      <c r="AA128" s="38" t="str">
        <f t="shared" si="44"/>
        <v/>
      </c>
      <c r="AB128" s="38" t="str">
        <f t="shared" si="45"/>
        <v/>
      </c>
      <c r="AC128" s="38" t="str">
        <f t="shared" si="46"/>
        <v/>
      </c>
      <c r="AD128" s="38" t="str">
        <f t="shared" si="47"/>
        <v/>
      </c>
      <c r="AE128" s="38" t="str">
        <f t="shared" si="48"/>
        <v/>
      </c>
      <c r="AF128" s="38" t="str">
        <f t="shared" si="49"/>
        <v/>
      </c>
      <c r="AG128" s="84">
        <f>ROUND(Att1SmallCarriers[[#This Row],[2024 Maximum Government Contribution
Self]]*(1+$B$14),2)</f>
        <v>271.43</v>
      </c>
      <c r="AH128" s="84">
        <f>ROUND(Att1SmallCarriers[[#This Row],[2024 Maximum Government Contribution
Self+1]]*(1+$B$14),2)</f>
        <v>586.5</v>
      </c>
      <c r="AI128" s="84">
        <f>ROUND(Att1SmallCarriers[[#This Row],[2024 Maximum Government Contribution
Family]]*(1+$B$14),2)</f>
        <v>646.17999999999995</v>
      </c>
      <c r="AJ128" s="212" t="str">
        <f>IF(F128="","",MIN(Att1SmallCarriers[[#This Row],[ESTIMATED 2025 Maximum Government Contribution
Self]],ROUND(AD128*0.75,2)))</f>
        <v/>
      </c>
      <c r="AK128" s="212" t="str">
        <f>IF(F128="","",MIN(Att1SmallCarriers[[#This Row],[ESTIMATED 2025 Maximum Government Contribution
Self+1]],ROUND(AE128*0.75,2)))</f>
        <v/>
      </c>
      <c r="AL128" s="212" t="str">
        <f>IF(F128="","",MIN(Att1SmallCarriers[[#This Row],[ESTIMATED 2025 Maximum Government Contribution
Family]],ROUND(AF128*0.75,2)))</f>
        <v/>
      </c>
      <c r="AM128" s="38" t="str">
        <f t="shared" si="50"/>
        <v/>
      </c>
      <c r="AN128" s="38" t="str">
        <f t="shared" si="51"/>
        <v/>
      </c>
      <c r="AO128" s="38" t="str">
        <f t="shared" si="52"/>
        <v/>
      </c>
      <c r="AP128" s="213" t="str">
        <f t="shared" si="41"/>
        <v/>
      </c>
      <c r="AQ128" s="213" t="str">
        <f t="shared" si="42"/>
        <v/>
      </c>
      <c r="AR128" s="213" t="str">
        <f t="shared" si="43"/>
        <v/>
      </c>
    </row>
    <row r="129" spans="5:44" ht="15.6" x14ac:dyDescent="0.3">
      <c r="E129" s="130"/>
      <c r="F129" s="218"/>
      <c r="L129" s="131"/>
      <c r="N129" s="132"/>
      <c r="O129" s="40"/>
      <c r="P129" s="40"/>
      <c r="Q129" s="40"/>
      <c r="R129" s="39" t="str">
        <f t="shared" si="37"/>
        <v/>
      </c>
      <c r="S129" s="38" t="str">
        <f t="shared" si="38"/>
        <v/>
      </c>
      <c r="T129" s="38" t="str">
        <f t="shared" si="39"/>
        <v/>
      </c>
      <c r="U129" s="142">
        <v>271.43</v>
      </c>
      <c r="V129" s="142">
        <v>586.5</v>
      </c>
      <c r="W129" s="142">
        <v>646.17999999999995</v>
      </c>
      <c r="X129" s="38" t="str">
        <f t="shared" si="40"/>
        <v/>
      </c>
      <c r="Y129" s="212" t="str">
        <f>IF(F129="","",IF(S129&gt;0,MIN(Att1SmallCarriers[[#This Row],[2024 Maximum Government Contribution
Self+1]],ROUND(S129*0.75,2)),"New Option"))</f>
        <v/>
      </c>
      <c r="Z129" s="212" t="str">
        <f>IF(F129="","",IF(T129&gt;0,MIN(Att1SmallCarriers[[#This Row],[2024 Maximum Government Contribution
Family]],ROUND(T129*0.75,2)),"New Option"))</f>
        <v/>
      </c>
      <c r="AA129" s="38" t="str">
        <f t="shared" si="44"/>
        <v/>
      </c>
      <c r="AB129" s="38" t="str">
        <f t="shared" si="45"/>
        <v/>
      </c>
      <c r="AC129" s="38" t="str">
        <f t="shared" si="46"/>
        <v/>
      </c>
      <c r="AD129" s="38" t="str">
        <f t="shared" si="47"/>
        <v/>
      </c>
      <c r="AE129" s="38" t="str">
        <f t="shared" si="48"/>
        <v/>
      </c>
      <c r="AF129" s="38" t="str">
        <f t="shared" si="49"/>
        <v/>
      </c>
      <c r="AG129" s="84">
        <f>ROUND(Att1SmallCarriers[[#This Row],[2024 Maximum Government Contribution
Self]]*(1+$B$14),2)</f>
        <v>271.43</v>
      </c>
      <c r="AH129" s="84">
        <f>ROUND(Att1SmallCarriers[[#This Row],[2024 Maximum Government Contribution
Self+1]]*(1+$B$14),2)</f>
        <v>586.5</v>
      </c>
      <c r="AI129" s="84">
        <f>ROUND(Att1SmallCarriers[[#This Row],[2024 Maximum Government Contribution
Family]]*(1+$B$14),2)</f>
        <v>646.17999999999995</v>
      </c>
      <c r="AJ129" s="212" t="str">
        <f>IF(F129="","",MIN(Att1SmallCarriers[[#This Row],[ESTIMATED 2025 Maximum Government Contribution
Self]],ROUND(AD129*0.75,2)))</f>
        <v/>
      </c>
      <c r="AK129" s="212" t="str">
        <f>IF(F129="","",MIN(Att1SmallCarriers[[#This Row],[ESTIMATED 2025 Maximum Government Contribution
Self+1]],ROUND(AE129*0.75,2)))</f>
        <v/>
      </c>
      <c r="AL129" s="212" t="str">
        <f>IF(F129="","",MIN(Att1SmallCarriers[[#This Row],[ESTIMATED 2025 Maximum Government Contribution
Family]],ROUND(AF129*0.75,2)))</f>
        <v/>
      </c>
      <c r="AM129" s="38" t="str">
        <f t="shared" si="50"/>
        <v/>
      </c>
      <c r="AN129" s="38" t="str">
        <f t="shared" si="51"/>
        <v/>
      </c>
      <c r="AO129" s="38" t="str">
        <f t="shared" si="52"/>
        <v/>
      </c>
      <c r="AP129" s="213" t="str">
        <f t="shared" si="41"/>
        <v/>
      </c>
      <c r="AQ129" s="213" t="str">
        <f t="shared" si="42"/>
        <v/>
      </c>
      <c r="AR129" s="213" t="str">
        <f t="shared" si="43"/>
        <v/>
      </c>
    </row>
    <row r="130" spans="5:44" ht="15.6" x14ac:dyDescent="0.3">
      <c r="E130" s="130"/>
      <c r="F130" s="218"/>
      <c r="L130" s="131"/>
      <c r="N130" s="132"/>
      <c r="O130" s="40"/>
      <c r="P130" s="40"/>
      <c r="Q130" s="40"/>
      <c r="R130" s="39" t="str">
        <f t="shared" si="37"/>
        <v/>
      </c>
      <c r="S130" s="38" t="str">
        <f t="shared" si="38"/>
        <v/>
      </c>
      <c r="T130" s="38" t="str">
        <f t="shared" si="39"/>
        <v/>
      </c>
      <c r="U130" s="142">
        <v>271.43</v>
      </c>
      <c r="V130" s="142">
        <v>586.5</v>
      </c>
      <c r="W130" s="142">
        <v>646.17999999999995</v>
      </c>
      <c r="X130" s="38" t="str">
        <f t="shared" si="40"/>
        <v/>
      </c>
      <c r="Y130" s="212" t="str">
        <f>IF(F130="","",IF(S130&gt;0,MIN(Att1SmallCarriers[[#This Row],[2024 Maximum Government Contribution
Self+1]],ROUND(S130*0.75,2)),"New Option"))</f>
        <v/>
      </c>
      <c r="Z130" s="212" t="str">
        <f>IF(F130="","",IF(T130&gt;0,MIN(Att1SmallCarriers[[#This Row],[2024 Maximum Government Contribution
Family]],ROUND(T130*0.75,2)),"New Option"))</f>
        <v/>
      </c>
      <c r="AA130" s="38" t="str">
        <f t="shared" si="44"/>
        <v/>
      </c>
      <c r="AB130" s="38" t="str">
        <f t="shared" si="45"/>
        <v/>
      </c>
      <c r="AC130" s="38" t="str">
        <f t="shared" si="46"/>
        <v/>
      </c>
      <c r="AD130" s="38" t="str">
        <f t="shared" si="47"/>
        <v/>
      </c>
      <c r="AE130" s="38" t="str">
        <f t="shared" si="48"/>
        <v/>
      </c>
      <c r="AF130" s="38" t="str">
        <f t="shared" si="49"/>
        <v/>
      </c>
      <c r="AG130" s="84">
        <f>ROUND(Att1SmallCarriers[[#This Row],[2024 Maximum Government Contribution
Self]]*(1+$B$14),2)</f>
        <v>271.43</v>
      </c>
      <c r="AH130" s="84">
        <f>ROUND(Att1SmallCarriers[[#This Row],[2024 Maximum Government Contribution
Self+1]]*(1+$B$14),2)</f>
        <v>586.5</v>
      </c>
      <c r="AI130" s="84">
        <f>ROUND(Att1SmallCarriers[[#This Row],[2024 Maximum Government Contribution
Family]]*(1+$B$14),2)</f>
        <v>646.17999999999995</v>
      </c>
      <c r="AJ130" s="212" t="str">
        <f>IF(F130="","",MIN(Att1SmallCarriers[[#This Row],[ESTIMATED 2025 Maximum Government Contribution
Self]],ROUND(AD130*0.75,2)))</f>
        <v/>
      </c>
      <c r="AK130" s="212" t="str">
        <f>IF(F130="","",MIN(Att1SmallCarriers[[#This Row],[ESTIMATED 2025 Maximum Government Contribution
Self+1]],ROUND(AE130*0.75,2)))</f>
        <v/>
      </c>
      <c r="AL130" s="212" t="str">
        <f>IF(F130="","",MIN(Att1SmallCarriers[[#This Row],[ESTIMATED 2025 Maximum Government Contribution
Family]],ROUND(AF130*0.75,2)))</f>
        <v/>
      </c>
      <c r="AM130" s="38" t="str">
        <f t="shared" si="50"/>
        <v/>
      </c>
      <c r="AN130" s="38" t="str">
        <f t="shared" si="51"/>
        <v/>
      </c>
      <c r="AO130" s="38" t="str">
        <f t="shared" si="52"/>
        <v/>
      </c>
      <c r="AP130" s="213" t="str">
        <f t="shared" si="41"/>
        <v/>
      </c>
      <c r="AQ130" s="213" t="str">
        <f t="shared" si="42"/>
        <v/>
      </c>
      <c r="AR130" s="213" t="str">
        <f t="shared" si="43"/>
        <v/>
      </c>
    </row>
    <row r="131" spans="5:44" ht="15.6" x14ac:dyDescent="0.3">
      <c r="E131" s="130"/>
      <c r="F131" s="218"/>
      <c r="L131" s="131"/>
      <c r="N131" s="132"/>
      <c r="O131" s="40"/>
      <c r="P131" s="40"/>
      <c r="Q131" s="40"/>
      <c r="R131" s="39" t="str">
        <f t="shared" si="37"/>
        <v/>
      </c>
      <c r="S131" s="38" t="str">
        <f t="shared" si="38"/>
        <v/>
      </c>
      <c r="T131" s="38" t="str">
        <f t="shared" si="39"/>
        <v/>
      </c>
      <c r="U131" s="142">
        <v>271.43</v>
      </c>
      <c r="V131" s="142">
        <v>586.5</v>
      </c>
      <c r="W131" s="142">
        <v>646.17999999999995</v>
      </c>
      <c r="X131" s="38" t="str">
        <f t="shared" si="40"/>
        <v/>
      </c>
      <c r="Y131" s="212" t="str">
        <f>IF(F131="","",IF(S131&gt;0,MIN(Att1SmallCarriers[[#This Row],[2024 Maximum Government Contribution
Self+1]],ROUND(S131*0.75,2)),"New Option"))</f>
        <v/>
      </c>
      <c r="Z131" s="212" t="str">
        <f>IF(F131="","",IF(T131&gt;0,MIN(Att1SmallCarriers[[#This Row],[2024 Maximum Government Contribution
Family]],ROUND(T131*0.75,2)),"New Option"))</f>
        <v/>
      </c>
      <c r="AA131" s="38" t="str">
        <f t="shared" si="44"/>
        <v/>
      </c>
      <c r="AB131" s="38" t="str">
        <f t="shared" si="45"/>
        <v/>
      </c>
      <c r="AC131" s="38" t="str">
        <f t="shared" si="46"/>
        <v/>
      </c>
      <c r="AD131" s="38" t="str">
        <f t="shared" si="47"/>
        <v/>
      </c>
      <c r="AE131" s="38" t="str">
        <f t="shared" si="48"/>
        <v/>
      </c>
      <c r="AF131" s="38" t="str">
        <f t="shared" si="49"/>
        <v/>
      </c>
      <c r="AG131" s="84">
        <f>ROUND(Att1SmallCarriers[[#This Row],[2024 Maximum Government Contribution
Self]]*(1+$B$14),2)</f>
        <v>271.43</v>
      </c>
      <c r="AH131" s="84">
        <f>ROUND(Att1SmallCarriers[[#This Row],[2024 Maximum Government Contribution
Self+1]]*(1+$B$14),2)</f>
        <v>586.5</v>
      </c>
      <c r="AI131" s="84">
        <f>ROUND(Att1SmallCarriers[[#This Row],[2024 Maximum Government Contribution
Family]]*(1+$B$14),2)</f>
        <v>646.17999999999995</v>
      </c>
      <c r="AJ131" s="212" t="str">
        <f>IF(F131="","",MIN(Att1SmallCarriers[[#This Row],[ESTIMATED 2025 Maximum Government Contribution
Self]],ROUND(AD131*0.75,2)))</f>
        <v/>
      </c>
      <c r="AK131" s="212" t="str">
        <f>IF(F131="","",MIN(Att1SmallCarriers[[#This Row],[ESTIMATED 2025 Maximum Government Contribution
Self+1]],ROUND(AE131*0.75,2)))</f>
        <v/>
      </c>
      <c r="AL131" s="212" t="str">
        <f>IF(F131="","",MIN(Att1SmallCarriers[[#This Row],[ESTIMATED 2025 Maximum Government Contribution
Family]],ROUND(AF131*0.75,2)))</f>
        <v/>
      </c>
      <c r="AM131" s="38" t="str">
        <f t="shared" si="50"/>
        <v/>
      </c>
      <c r="AN131" s="38" t="str">
        <f t="shared" si="51"/>
        <v/>
      </c>
      <c r="AO131" s="38" t="str">
        <f t="shared" si="52"/>
        <v/>
      </c>
      <c r="AP131" s="213" t="str">
        <f t="shared" si="41"/>
        <v/>
      </c>
      <c r="AQ131" s="213" t="str">
        <f t="shared" si="42"/>
        <v/>
      </c>
      <c r="AR131" s="213" t="str">
        <f t="shared" si="43"/>
        <v/>
      </c>
    </row>
    <row r="132" spans="5:44" ht="15.6" x14ac:dyDescent="0.3">
      <c r="E132" s="130"/>
      <c r="F132" s="218"/>
      <c r="L132" s="131"/>
      <c r="N132" s="132"/>
      <c r="O132" s="40"/>
      <c r="P132" s="40"/>
      <c r="Q132" s="40"/>
      <c r="R132" s="39" t="str">
        <f t="shared" si="37"/>
        <v/>
      </c>
      <c r="S132" s="38" t="str">
        <f t="shared" si="38"/>
        <v/>
      </c>
      <c r="T132" s="38" t="str">
        <f t="shared" si="39"/>
        <v/>
      </c>
      <c r="U132" s="142">
        <v>271.43</v>
      </c>
      <c r="V132" s="142">
        <v>586.5</v>
      </c>
      <c r="W132" s="142">
        <v>646.17999999999995</v>
      </c>
      <c r="X132" s="38" t="str">
        <f t="shared" si="40"/>
        <v/>
      </c>
      <c r="Y132" s="212" t="str">
        <f>IF(F132="","",IF(S132&gt;0,MIN(Att1SmallCarriers[[#This Row],[2024 Maximum Government Contribution
Self+1]],ROUND(S132*0.75,2)),"New Option"))</f>
        <v/>
      </c>
      <c r="Z132" s="212" t="str">
        <f>IF(F132="","",IF(T132&gt;0,MIN(Att1SmallCarriers[[#This Row],[2024 Maximum Government Contribution
Family]],ROUND(T132*0.75,2)),"New Option"))</f>
        <v/>
      </c>
      <c r="AA132" s="38" t="str">
        <f t="shared" si="44"/>
        <v/>
      </c>
      <c r="AB132" s="38" t="str">
        <f t="shared" si="45"/>
        <v/>
      </c>
      <c r="AC132" s="38" t="str">
        <f t="shared" si="46"/>
        <v/>
      </c>
      <c r="AD132" s="38" t="str">
        <f t="shared" si="47"/>
        <v/>
      </c>
      <c r="AE132" s="38" t="str">
        <f t="shared" si="48"/>
        <v/>
      </c>
      <c r="AF132" s="38" t="str">
        <f t="shared" si="49"/>
        <v/>
      </c>
      <c r="AG132" s="84">
        <f>ROUND(Att1SmallCarriers[[#This Row],[2024 Maximum Government Contribution
Self]]*(1+$B$14),2)</f>
        <v>271.43</v>
      </c>
      <c r="AH132" s="84">
        <f>ROUND(Att1SmallCarriers[[#This Row],[2024 Maximum Government Contribution
Self+1]]*(1+$B$14),2)</f>
        <v>586.5</v>
      </c>
      <c r="AI132" s="84">
        <f>ROUND(Att1SmallCarriers[[#This Row],[2024 Maximum Government Contribution
Family]]*(1+$B$14),2)</f>
        <v>646.17999999999995</v>
      </c>
      <c r="AJ132" s="212" t="str">
        <f>IF(F132="","",MIN(Att1SmallCarriers[[#This Row],[ESTIMATED 2025 Maximum Government Contribution
Self]],ROUND(AD132*0.75,2)))</f>
        <v/>
      </c>
      <c r="AK132" s="212" t="str">
        <f>IF(F132="","",MIN(Att1SmallCarriers[[#This Row],[ESTIMATED 2025 Maximum Government Contribution
Self+1]],ROUND(AE132*0.75,2)))</f>
        <v/>
      </c>
      <c r="AL132" s="212" t="str">
        <f>IF(F132="","",MIN(Att1SmallCarriers[[#This Row],[ESTIMATED 2025 Maximum Government Contribution
Family]],ROUND(AF132*0.75,2)))</f>
        <v/>
      </c>
      <c r="AM132" s="38" t="str">
        <f t="shared" si="50"/>
        <v/>
      </c>
      <c r="AN132" s="38" t="str">
        <f t="shared" si="51"/>
        <v/>
      </c>
      <c r="AO132" s="38" t="str">
        <f t="shared" si="52"/>
        <v/>
      </c>
      <c r="AP132" s="213" t="str">
        <f t="shared" si="41"/>
        <v/>
      </c>
      <c r="AQ132" s="213" t="str">
        <f t="shared" si="42"/>
        <v/>
      </c>
      <c r="AR132" s="213" t="str">
        <f t="shared" si="43"/>
        <v/>
      </c>
    </row>
    <row r="133" spans="5:44" ht="15.6" x14ac:dyDescent="0.3">
      <c r="E133" s="130"/>
      <c r="F133" s="218"/>
      <c r="L133" s="131"/>
      <c r="N133" s="132"/>
      <c r="O133" s="40"/>
      <c r="P133" s="40"/>
      <c r="Q133" s="40"/>
      <c r="R133" s="39" t="str">
        <f t="shared" si="37"/>
        <v/>
      </c>
      <c r="S133" s="38" t="str">
        <f t="shared" si="38"/>
        <v/>
      </c>
      <c r="T133" s="38" t="str">
        <f t="shared" si="39"/>
        <v/>
      </c>
      <c r="U133" s="142">
        <v>271.43</v>
      </c>
      <c r="V133" s="142">
        <v>586.5</v>
      </c>
      <c r="W133" s="142">
        <v>646.17999999999995</v>
      </c>
      <c r="X133" s="38" t="str">
        <f t="shared" si="40"/>
        <v/>
      </c>
      <c r="Y133" s="212" t="str">
        <f>IF(F133="","",IF(S133&gt;0,MIN(Att1SmallCarriers[[#This Row],[2024 Maximum Government Contribution
Self+1]],ROUND(S133*0.75,2)),"New Option"))</f>
        <v/>
      </c>
      <c r="Z133" s="212" t="str">
        <f>IF(F133="","",IF(T133&gt;0,MIN(Att1SmallCarriers[[#This Row],[2024 Maximum Government Contribution
Family]],ROUND(T133*0.75,2)),"New Option"))</f>
        <v/>
      </c>
      <c r="AA133" s="38" t="str">
        <f t="shared" si="44"/>
        <v/>
      </c>
      <c r="AB133" s="38" t="str">
        <f t="shared" si="45"/>
        <v/>
      </c>
      <c r="AC133" s="38" t="str">
        <f t="shared" si="46"/>
        <v/>
      </c>
      <c r="AD133" s="38" t="str">
        <f t="shared" si="47"/>
        <v/>
      </c>
      <c r="AE133" s="38" t="str">
        <f t="shared" si="48"/>
        <v/>
      </c>
      <c r="AF133" s="38" t="str">
        <f t="shared" si="49"/>
        <v/>
      </c>
      <c r="AG133" s="84">
        <f>ROUND(Att1SmallCarriers[[#This Row],[2024 Maximum Government Contribution
Self]]*(1+$B$14),2)</f>
        <v>271.43</v>
      </c>
      <c r="AH133" s="84">
        <f>ROUND(Att1SmallCarriers[[#This Row],[2024 Maximum Government Contribution
Self+1]]*(1+$B$14),2)</f>
        <v>586.5</v>
      </c>
      <c r="AI133" s="84">
        <f>ROUND(Att1SmallCarriers[[#This Row],[2024 Maximum Government Contribution
Family]]*(1+$B$14),2)</f>
        <v>646.17999999999995</v>
      </c>
      <c r="AJ133" s="212" t="str">
        <f>IF(F133="","",MIN(Att1SmallCarriers[[#This Row],[ESTIMATED 2025 Maximum Government Contribution
Self]],ROUND(AD133*0.75,2)))</f>
        <v/>
      </c>
      <c r="AK133" s="212" t="str">
        <f>IF(F133="","",MIN(Att1SmallCarriers[[#This Row],[ESTIMATED 2025 Maximum Government Contribution
Self+1]],ROUND(AE133*0.75,2)))</f>
        <v/>
      </c>
      <c r="AL133" s="212" t="str">
        <f>IF(F133="","",MIN(Att1SmallCarriers[[#This Row],[ESTIMATED 2025 Maximum Government Contribution
Family]],ROUND(AF133*0.75,2)))</f>
        <v/>
      </c>
      <c r="AM133" s="38" t="str">
        <f t="shared" si="50"/>
        <v/>
      </c>
      <c r="AN133" s="38" t="str">
        <f t="shared" si="51"/>
        <v/>
      </c>
      <c r="AO133" s="38" t="str">
        <f t="shared" si="52"/>
        <v/>
      </c>
      <c r="AP133" s="213" t="str">
        <f t="shared" si="41"/>
        <v/>
      </c>
      <c r="AQ133" s="213" t="str">
        <f t="shared" si="42"/>
        <v/>
      </c>
      <c r="AR133" s="213" t="str">
        <f t="shared" si="43"/>
        <v/>
      </c>
    </row>
    <row r="134" spans="5:44" ht="15.6" x14ac:dyDescent="0.3">
      <c r="E134" s="130"/>
      <c r="F134" s="218"/>
      <c r="L134" s="131"/>
      <c r="N134" s="132"/>
      <c r="O134" s="40"/>
      <c r="P134" s="40"/>
      <c r="Q134" s="40"/>
      <c r="R134" s="39" t="str">
        <f t="shared" si="37"/>
        <v/>
      </c>
      <c r="S134" s="38" t="str">
        <f t="shared" si="38"/>
        <v/>
      </c>
      <c r="T134" s="38" t="str">
        <f t="shared" si="39"/>
        <v/>
      </c>
      <c r="U134" s="142">
        <v>271.43</v>
      </c>
      <c r="V134" s="142">
        <v>586.5</v>
      </c>
      <c r="W134" s="142">
        <v>646.17999999999995</v>
      </c>
      <c r="X134" s="38" t="str">
        <f t="shared" si="40"/>
        <v/>
      </c>
      <c r="Y134" s="212" t="str">
        <f>IF(F134="","",IF(S134&gt;0,MIN(Att1SmallCarriers[[#This Row],[2024 Maximum Government Contribution
Self+1]],ROUND(S134*0.75,2)),"New Option"))</f>
        <v/>
      </c>
      <c r="Z134" s="212" t="str">
        <f>IF(F134="","",IF(T134&gt;0,MIN(Att1SmallCarriers[[#This Row],[2024 Maximum Government Contribution
Family]],ROUND(T134*0.75,2)),"New Option"))</f>
        <v/>
      </c>
      <c r="AA134" s="38" t="str">
        <f t="shared" si="44"/>
        <v/>
      </c>
      <c r="AB134" s="38" t="str">
        <f t="shared" si="45"/>
        <v/>
      </c>
      <c r="AC134" s="38" t="str">
        <f t="shared" si="46"/>
        <v/>
      </c>
      <c r="AD134" s="38" t="str">
        <f t="shared" si="47"/>
        <v/>
      </c>
      <c r="AE134" s="38" t="str">
        <f t="shared" si="48"/>
        <v/>
      </c>
      <c r="AF134" s="38" t="str">
        <f t="shared" si="49"/>
        <v/>
      </c>
      <c r="AG134" s="84">
        <f>ROUND(Att1SmallCarriers[[#This Row],[2024 Maximum Government Contribution
Self]]*(1+$B$14),2)</f>
        <v>271.43</v>
      </c>
      <c r="AH134" s="84">
        <f>ROUND(Att1SmallCarriers[[#This Row],[2024 Maximum Government Contribution
Self+1]]*(1+$B$14),2)</f>
        <v>586.5</v>
      </c>
      <c r="AI134" s="84">
        <f>ROUND(Att1SmallCarriers[[#This Row],[2024 Maximum Government Contribution
Family]]*(1+$B$14),2)</f>
        <v>646.17999999999995</v>
      </c>
      <c r="AJ134" s="212" t="str">
        <f>IF(F134="","",MIN(Att1SmallCarriers[[#This Row],[ESTIMATED 2025 Maximum Government Contribution
Self]],ROUND(AD134*0.75,2)))</f>
        <v/>
      </c>
      <c r="AK134" s="212" t="str">
        <f>IF(F134="","",MIN(Att1SmallCarriers[[#This Row],[ESTIMATED 2025 Maximum Government Contribution
Self+1]],ROUND(AE134*0.75,2)))</f>
        <v/>
      </c>
      <c r="AL134" s="212" t="str">
        <f>IF(F134="","",MIN(Att1SmallCarriers[[#This Row],[ESTIMATED 2025 Maximum Government Contribution
Family]],ROUND(AF134*0.75,2)))</f>
        <v/>
      </c>
      <c r="AM134" s="38" t="str">
        <f t="shared" si="50"/>
        <v/>
      </c>
      <c r="AN134" s="38" t="str">
        <f t="shared" si="51"/>
        <v/>
      </c>
      <c r="AO134" s="38" t="str">
        <f t="shared" si="52"/>
        <v/>
      </c>
      <c r="AP134" s="213" t="str">
        <f t="shared" si="41"/>
        <v/>
      </c>
      <c r="AQ134" s="213" t="str">
        <f t="shared" si="42"/>
        <v/>
      </c>
      <c r="AR134" s="213" t="str">
        <f t="shared" si="43"/>
        <v/>
      </c>
    </row>
    <row r="135" spans="5:44" ht="15.6" x14ac:dyDescent="0.3">
      <c r="E135" s="130"/>
      <c r="F135" s="218"/>
      <c r="L135" s="131"/>
      <c r="N135" s="132"/>
      <c r="O135" s="40"/>
      <c r="P135" s="40"/>
      <c r="Q135" s="40"/>
      <c r="R135" s="39" t="str">
        <f t="shared" si="37"/>
        <v/>
      </c>
      <c r="S135" s="38" t="str">
        <f t="shared" si="38"/>
        <v/>
      </c>
      <c r="T135" s="38" t="str">
        <f t="shared" si="39"/>
        <v/>
      </c>
      <c r="U135" s="142">
        <v>271.43</v>
      </c>
      <c r="V135" s="142">
        <v>586.5</v>
      </c>
      <c r="W135" s="142">
        <v>646.17999999999995</v>
      </c>
      <c r="X135" s="38" t="str">
        <f t="shared" si="40"/>
        <v/>
      </c>
      <c r="Y135" s="212" t="str">
        <f>IF(F135="","",IF(S135&gt;0,MIN(Att1SmallCarriers[[#This Row],[2024 Maximum Government Contribution
Self+1]],ROUND(S135*0.75,2)),"New Option"))</f>
        <v/>
      </c>
      <c r="Z135" s="212" t="str">
        <f>IF(F135="","",IF(T135&gt;0,MIN(Att1SmallCarriers[[#This Row],[2024 Maximum Government Contribution
Family]],ROUND(T135*0.75,2)),"New Option"))</f>
        <v/>
      </c>
      <c r="AA135" s="38" t="str">
        <f t="shared" si="44"/>
        <v/>
      </c>
      <c r="AB135" s="38" t="str">
        <f t="shared" si="45"/>
        <v/>
      </c>
      <c r="AC135" s="38" t="str">
        <f t="shared" si="46"/>
        <v/>
      </c>
      <c r="AD135" s="38" t="str">
        <f t="shared" si="47"/>
        <v/>
      </c>
      <c r="AE135" s="38" t="str">
        <f t="shared" si="48"/>
        <v/>
      </c>
      <c r="AF135" s="38" t="str">
        <f t="shared" si="49"/>
        <v/>
      </c>
      <c r="AG135" s="84">
        <f>ROUND(Att1SmallCarriers[[#This Row],[2024 Maximum Government Contribution
Self]]*(1+$B$14),2)</f>
        <v>271.43</v>
      </c>
      <c r="AH135" s="84">
        <f>ROUND(Att1SmallCarriers[[#This Row],[2024 Maximum Government Contribution
Self+1]]*(1+$B$14),2)</f>
        <v>586.5</v>
      </c>
      <c r="AI135" s="84">
        <f>ROUND(Att1SmallCarriers[[#This Row],[2024 Maximum Government Contribution
Family]]*(1+$B$14),2)</f>
        <v>646.17999999999995</v>
      </c>
      <c r="AJ135" s="212" t="str">
        <f>IF(F135="","",MIN(Att1SmallCarriers[[#This Row],[ESTIMATED 2025 Maximum Government Contribution
Self]],ROUND(AD135*0.75,2)))</f>
        <v/>
      </c>
      <c r="AK135" s="212" t="str">
        <f>IF(F135="","",MIN(Att1SmallCarriers[[#This Row],[ESTIMATED 2025 Maximum Government Contribution
Self+1]],ROUND(AE135*0.75,2)))</f>
        <v/>
      </c>
      <c r="AL135" s="212" t="str">
        <f>IF(F135="","",MIN(Att1SmallCarriers[[#This Row],[ESTIMATED 2025 Maximum Government Contribution
Family]],ROUND(AF135*0.75,2)))</f>
        <v/>
      </c>
      <c r="AM135" s="38" t="str">
        <f t="shared" si="50"/>
        <v/>
      </c>
      <c r="AN135" s="38" t="str">
        <f t="shared" si="51"/>
        <v/>
      </c>
      <c r="AO135" s="38" t="str">
        <f t="shared" si="52"/>
        <v/>
      </c>
      <c r="AP135" s="213" t="str">
        <f t="shared" si="41"/>
        <v/>
      </c>
      <c r="AQ135" s="213" t="str">
        <f t="shared" si="42"/>
        <v/>
      </c>
      <c r="AR135" s="213" t="str">
        <f t="shared" si="43"/>
        <v/>
      </c>
    </row>
    <row r="136" spans="5:44" ht="15.6" x14ac:dyDescent="0.3">
      <c r="E136" s="130"/>
      <c r="F136" s="218"/>
      <c r="L136" s="131"/>
      <c r="N136" s="132"/>
      <c r="O136" s="40"/>
      <c r="P136" s="40"/>
      <c r="Q136" s="40"/>
      <c r="R136" s="39" t="str">
        <f t="shared" si="37"/>
        <v/>
      </c>
      <c r="S136" s="38" t="str">
        <f t="shared" si="38"/>
        <v/>
      </c>
      <c r="T136" s="38" t="str">
        <f t="shared" si="39"/>
        <v/>
      </c>
      <c r="U136" s="142">
        <v>271.43</v>
      </c>
      <c r="V136" s="142">
        <v>586.5</v>
      </c>
      <c r="W136" s="142">
        <v>646.17999999999995</v>
      </c>
      <c r="X136" s="38" t="str">
        <f t="shared" si="40"/>
        <v/>
      </c>
      <c r="Y136" s="212" t="str">
        <f>IF(F136="","",IF(S136&gt;0,MIN(Att1SmallCarriers[[#This Row],[2024 Maximum Government Contribution
Self+1]],ROUND(S136*0.75,2)),"New Option"))</f>
        <v/>
      </c>
      <c r="Z136" s="212" t="str">
        <f>IF(F136="","",IF(T136&gt;0,MIN(Att1SmallCarriers[[#This Row],[2024 Maximum Government Contribution
Family]],ROUND(T136*0.75,2)),"New Option"))</f>
        <v/>
      </c>
      <c r="AA136" s="38" t="str">
        <f t="shared" si="44"/>
        <v/>
      </c>
      <c r="AB136" s="38" t="str">
        <f t="shared" si="45"/>
        <v/>
      </c>
      <c r="AC136" s="38" t="str">
        <f t="shared" si="46"/>
        <v/>
      </c>
      <c r="AD136" s="38" t="str">
        <f t="shared" si="47"/>
        <v/>
      </c>
      <c r="AE136" s="38" t="str">
        <f t="shared" si="48"/>
        <v/>
      </c>
      <c r="AF136" s="38" t="str">
        <f t="shared" si="49"/>
        <v/>
      </c>
      <c r="AG136" s="84">
        <f>ROUND(Att1SmallCarriers[[#This Row],[2024 Maximum Government Contribution
Self]]*(1+$B$14),2)</f>
        <v>271.43</v>
      </c>
      <c r="AH136" s="84">
        <f>ROUND(Att1SmallCarriers[[#This Row],[2024 Maximum Government Contribution
Self+1]]*(1+$B$14),2)</f>
        <v>586.5</v>
      </c>
      <c r="AI136" s="84">
        <f>ROUND(Att1SmallCarriers[[#This Row],[2024 Maximum Government Contribution
Family]]*(1+$B$14),2)</f>
        <v>646.17999999999995</v>
      </c>
      <c r="AJ136" s="212" t="str">
        <f>IF(F136="","",MIN(Att1SmallCarriers[[#This Row],[ESTIMATED 2025 Maximum Government Contribution
Self]],ROUND(AD136*0.75,2)))</f>
        <v/>
      </c>
      <c r="AK136" s="212" t="str">
        <f>IF(F136="","",MIN(Att1SmallCarriers[[#This Row],[ESTIMATED 2025 Maximum Government Contribution
Self+1]],ROUND(AE136*0.75,2)))</f>
        <v/>
      </c>
      <c r="AL136" s="212" t="str">
        <f>IF(F136="","",MIN(Att1SmallCarriers[[#This Row],[ESTIMATED 2025 Maximum Government Contribution
Family]],ROUND(AF136*0.75,2)))</f>
        <v/>
      </c>
      <c r="AM136" s="38" t="str">
        <f t="shared" si="50"/>
        <v/>
      </c>
      <c r="AN136" s="38" t="str">
        <f t="shared" si="51"/>
        <v/>
      </c>
      <c r="AO136" s="38" t="str">
        <f t="shared" si="52"/>
        <v/>
      </c>
      <c r="AP136" s="213" t="str">
        <f t="shared" si="41"/>
        <v/>
      </c>
      <c r="AQ136" s="213" t="str">
        <f t="shared" si="42"/>
        <v/>
      </c>
      <c r="AR136" s="213" t="str">
        <f t="shared" si="43"/>
        <v/>
      </c>
    </row>
    <row r="137" spans="5:44" ht="15.6" x14ac:dyDescent="0.3">
      <c r="E137" s="130"/>
      <c r="F137" s="218"/>
      <c r="L137" s="131"/>
      <c r="N137" s="132"/>
      <c r="O137" s="40"/>
      <c r="P137" s="40"/>
      <c r="Q137" s="40"/>
      <c r="R137" s="39" t="str">
        <f t="shared" si="37"/>
        <v/>
      </c>
      <c r="S137" s="38" t="str">
        <f t="shared" si="38"/>
        <v/>
      </c>
      <c r="T137" s="38" t="str">
        <f t="shared" si="39"/>
        <v/>
      </c>
      <c r="U137" s="142">
        <v>271.43</v>
      </c>
      <c r="V137" s="142">
        <v>586.5</v>
      </c>
      <c r="W137" s="142">
        <v>646.17999999999995</v>
      </c>
      <c r="X137" s="38" t="str">
        <f t="shared" si="40"/>
        <v/>
      </c>
      <c r="Y137" s="212" t="str">
        <f>IF(F137="","",IF(S137&gt;0,MIN(Att1SmallCarriers[[#This Row],[2024 Maximum Government Contribution
Self+1]],ROUND(S137*0.75,2)),"New Option"))</f>
        <v/>
      </c>
      <c r="Z137" s="212" t="str">
        <f>IF(F137="","",IF(T137&gt;0,MIN(Att1SmallCarriers[[#This Row],[2024 Maximum Government Contribution
Family]],ROUND(T137*0.75,2)),"New Option"))</f>
        <v/>
      </c>
      <c r="AA137" s="38" t="str">
        <f t="shared" si="44"/>
        <v/>
      </c>
      <c r="AB137" s="38" t="str">
        <f t="shared" si="45"/>
        <v/>
      </c>
      <c r="AC137" s="38" t="str">
        <f t="shared" si="46"/>
        <v/>
      </c>
      <c r="AD137" s="38" t="str">
        <f t="shared" si="47"/>
        <v/>
      </c>
      <c r="AE137" s="38" t="str">
        <f t="shared" si="48"/>
        <v/>
      </c>
      <c r="AF137" s="38" t="str">
        <f t="shared" si="49"/>
        <v/>
      </c>
      <c r="AG137" s="84">
        <f>ROUND(Att1SmallCarriers[[#This Row],[2024 Maximum Government Contribution
Self]]*(1+$B$14),2)</f>
        <v>271.43</v>
      </c>
      <c r="AH137" s="84">
        <f>ROUND(Att1SmallCarriers[[#This Row],[2024 Maximum Government Contribution
Self+1]]*(1+$B$14),2)</f>
        <v>586.5</v>
      </c>
      <c r="AI137" s="84">
        <f>ROUND(Att1SmallCarriers[[#This Row],[2024 Maximum Government Contribution
Family]]*(1+$B$14),2)</f>
        <v>646.17999999999995</v>
      </c>
      <c r="AJ137" s="212" t="str">
        <f>IF(F137="","",MIN(Att1SmallCarriers[[#This Row],[ESTIMATED 2025 Maximum Government Contribution
Self]],ROUND(AD137*0.75,2)))</f>
        <v/>
      </c>
      <c r="AK137" s="212" t="str">
        <f>IF(F137="","",MIN(Att1SmallCarriers[[#This Row],[ESTIMATED 2025 Maximum Government Contribution
Self+1]],ROUND(AE137*0.75,2)))</f>
        <v/>
      </c>
      <c r="AL137" s="212" t="str">
        <f>IF(F137="","",MIN(Att1SmallCarriers[[#This Row],[ESTIMATED 2025 Maximum Government Contribution
Family]],ROUND(AF137*0.75,2)))</f>
        <v/>
      </c>
      <c r="AM137" s="38" t="str">
        <f t="shared" si="50"/>
        <v/>
      </c>
      <c r="AN137" s="38" t="str">
        <f t="shared" si="51"/>
        <v/>
      </c>
      <c r="AO137" s="38" t="str">
        <f t="shared" si="52"/>
        <v/>
      </c>
      <c r="AP137" s="213" t="str">
        <f t="shared" si="41"/>
        <v/>
      </c>
      <c r="AQ137" s="213" t="str">
        <f t="shared" si="42"/>
        <v/>
      </c>
      <c r="AR137" s="213" t="str">
        <f t="shared" si="43"/>
        <v/>
      </c>
    </row>
    <row r="138" spans="5:44" ht="15.6" x14ac:dyDescent="0.3">
      <c r="E138" s="130"/>
      <c r="F138" s="218"/>
      <c r="L138" s="131"/>
      <c r="N138" s="132"/>
      <c r="O138" s="40"/>
      <c r="P138" s="40"/>
      <c r="Q138" s="40"/>
      <c r="R138" s="39" t="str">
        <f t="shared" si="37"/>
        <v/>
      </c>
      <c r="S138" s="38" t="str">
        <f t="shared" si="38"/>
        <v/>
      </c>
      <c r="T138" s="38" t="str">
        <f t="shared" si="39"/>
        <v/>
      </c>
      <c r="U138" s="142">
        <v>271.43</v>
      </c>
      <c r="V138" s="142">
        <v>586.5</v>
      </c>
      <c r="W138" s="142">
        <v>646.17999999999995</v>
      </c>
      <c r="X138" s="38" t="str">
        <f t="shared" si="40"/>
        <v/>
      </c>
      <c r="Y138" s="212" t="str">
        <f>IF(F138="","",IF(S138&gt;0,MIN(Att1SmallCarriers[[#This Row],[2024 Maximum Government Contribution
Self+1]],ROUND(S138*0.75,2)),"New Option"))</f>
        <v/>
      </c>
      <c r="Z138" s="212" t="str">
        <f>IF(F138="","",IF(T138&gt;0,MIN(Att1SmallCarriers[[#This Row],[2024 Maximum Government Contribution
Family]],ROUND(T138*0.75,2)),"New Option"))</f>
        <v/>
      </c>
      <c r="AA138" s="38" t="str">
        <f t="shared" si="44"/>
        <v/>
      </c>
      <c r="AB138" s="38" t="str">
        <f t="shared" si="45"/>
        <v/>
      </c>
      <c r="AC138" s="38" t="str">
        <f t="shared" si="46"/>
        <v/>
      </c>
      <c r="AD138" s="38" t="str">
        <f t="shared" si="47"/>
        <v/>
      </c>
      <c r="AE138" s="38" t="str">
        <f t="shared" si="48"/>
        <v/>
      </c>
      <c r="AF138" s="38" t="str">
        <f t="shared" si="49"/>
        <v/>
      </c>
      <c r="AG138" s="84">
        <f>ROUND(Att1SmallCarriers[[#This Row],[2024 Maximum Government Contribution
Self]]*(1+$B$14),2)</f>
        <v>271.43</v>
      </c>
      <c r="AH138" s="84">
        <f>ROUND(Att1SmallCarriers[[#This Row],[2024 Maximum Government Contribution
Self+1]]*(1+$B$14),2)</f>
        <v>586.5</v>
      </c>
      <c r="AI138" s="84">
        <f>ROUND(Att1SmallCarriers[[#This Row],[2024 Maximum Government Contribution
Family]]*(1+$B$14),2)</f>
        <v>646.17999999999995</v>
      </c>
      <c r="AJ138" s="212" t="str">
        <f>IF(F138="","",MIN(Att1SmallCarriers[[#This Row],[ESTIMATED 2025 Maximum Government Contribution
Self]],ROUND(AD138*0.75,2)))</f>
        <v/>
      </c>
      <c r="AK138" s="212" t="str">
        <f>IF(F138="","",MIN(Att1SmallCarriers[[#This Row],[ESTIMATED 2025 Maximum Government Contribution
Self+1]],ROUND(AE138*0.75,2)))</f>
        <v/>
      </c>
      <c r="AL138" s="212" t="str">
        <f>IF(F138="","",MIN(Att1SmallCarriers[[#This Row],[ESTIMATED 2025 Maximum Government Contribution
Family]],ROUND(AF138*0.75,2)))</f>
        <v/>
      </c>
      <c r="AM138" s="38" t="str">
        <f t="shared" si="50"/>
        <v/>
      </c>
      <c r="AN138" s="38" t="str">
        <f t="shared" si="51"/>
        <v/>
      </c>
      <c r="AO138" s="38" t="str">
        <f t="shared" si="52"/>
        <v/>
      </c>
      <c r="AP138" s="213" t="str">
        <f t="shared" si="41"/>
        <v/>
      </c>
      <c r="AQ138" s="213" t="str">
        <f t="shared" si="42"/>
        <v/>
      </c>
      <c r="AR138" s="213" t="str">
        <f t="shared" si="43"/>
        <v/>
      </c>
    </row>
    <row r="139" spans="5:44" ht="15.6" x14ac:dyDescent="0.3">
      <c r="E139" s="130"/>
      <c r="F139" s="218"/>
      <c r="L139" s="131"/>
      <c r="N139" s="132"/>
      <c r="O139" s="40"/>
      <c r="P139" s="40"/>
      <c r="Q139" s="40"/>
      <c r="R139" s="39" t="str">
        <f t="shared" si="37"/>
        <v/>
      </c>
      <c r="S139" s="38" t="str">
        <f t="shared" si="38"/>
        <v/>
      </c>
      <c r="T139" s="38" t="str">
        <f t="shared" si="39"/>
        <v/>
      </c>
      <c r="U139" s="142">
        <v>271.43</v>
      </c>
      <c r="V139" s="142">
        <v>586.5</v>
      </c>
      <c r="W139" s="142">
        <v>646.17999999999995</v>
      </c>
      <c r="X139" s="38" t="str">
        <f t="shared" si="40"/>
        <v/>
      </c>
      <c r="Y139" s="212" t="str">
        <f>IF(F139="","",IF(S139&gt;0,MIN(Att1SmallCarriers[[#This Row],[2024 Maximum Government Contribution
Self+1]],ROUND(S139*0.75,2)),"New Option"))</f>
        <v/>
      </c>
      <c r="Z139" s="212" t="str">
        <f>IF(F139="","",IF(T139&gt;0,MIN(Att1SmallCarriers[[#This Row],[2024 Maximum Government Contribution
Family]],ROUND(T139*0.75,2)),"New Option"))</f>
        <v/>
      </c>
      <c r="AA139" s="38" t="str">
        <f t="shared" si="44"/>
        <v/>
      </c>
      <c r="AB139" s="38" t="str">
        <f t="shared" si="45"/>
        <v/>
      </c>
      <c r="AC139" s="38" t="str">
        <f t="shared" si="46"/>
        <v/>
      </c>
      <c r="AD139" s="38" t="str">
        <f t="shared" si="47"/>
        <v/>
      </c>
      <c r="AE139" s="38" t="str">
        <f t="shared" si="48"/>
        <v/>
      </c>
      <c r="AF139" s="38" t="str">
        <f t="shared" si="49"/>
        <v/>
      </c>
      <c r="AG139" s="84">
        <f>ROUND(Att1SmallCarriers[[#This Row],[2024 Maximum Government Contribution
Self]]*(1+$B$14),2)</f>
        <v>271.43</v>
      </c>
      <c r="AH139" s="84">
        <f>ROUND(Att1SmallCarriers[[#This Row],[2024 Maximum Government Contribution
Self+1]]*(1+$B$14),2)</f>
        <v>586.5</v>
      </c>
      <c r="AI139" s="84">
        <f>ROUND(Att1SmallCarriers[[#This Row],[2024 Maximum Government Contribution
Family]]*(1+$B$14),2)</f>
        <v>646.17999999999995</v>
      </c>
      <c r="AJ139" s="212" t="str">
        <f>IF(F139="","",MIN(Att1SmallCarriers[[#This Row],[ESTIMATED 2025 Maximum Government Contribution
Self]],ROUND(AD139*0.75,2)))</f>
        <v/>
      </c>
      <c r="AK139" s="212" t="str">
        <f>IF(F139="","",MIN(Att1SmallCarriers[[#This Row],[ESTIMATED 2025 Maximum Government Contribution
Self+1]],ROUND(AE139*0.75,2)))</f>
        <v/>
      </c>
      <c r="AL139" s="212" t="str">
        <f>IF(F139="","",MIN(Att1SmallCarriers[[#This Row],[ESTIMATED 2025 Maximum Government Contribution
Family]],ROUND(AF139*0.75,2)))</f>
        <v/>
      </c>
      <c r="AM139" s="38" t="str">
        <f t="shared" si="50"/>
        <v/>
      </c>
      <c r="AN139" s="38" t="str">
        <f t="shared" si="51"/>
        <v/>
      </c>
      <c r="AO139" s="38" t="str">
        <f t="shared" si="52"/>
        <v/>
      </c>
      <c r="AP139" s="213" t="str">
        <f t="shared" si="41"/>
        <v/>
      </c>
      <c r="AQ139" s="213" t="str">
        <f t="shared" si="42"/>
        <v/>
      </c>
      <c r="AR139" s="213" t="str">
        <f t="shared" si="43"/>
        <v/>
      </c>
    </row>
    <row r="140" spans="5:44" ht="15.6" x14ac:dyDescent="0.3">
      <c r="E140" s="130"/>
      <c r="F140" s="218"/>
      <c r="L140" s="131"/>
      <c r="N140" s="132"/>
      <c r="O140" s="40"/>
      <c r="P140" s="40"/>
      <c r="Q140" s="40"/>
      <c r="R140" s="39" t="str">
        <f t="shared" si="37"/>
        <v/>
      </c>
      <c r="S140" s="38" t="str">
        <f t="shared" si="38"/>
        <v/>
      </c>
      <c r="T140" s="38" t="str">
        <f t="shared" si="39"/>
        <v/>
      </c>
      <c r="U140" s="142">
        <v>271.43</v>
      </c>
      <c r="V140" s="142">
        <v>586.5</v>
      </c>
      <c r="W140" s="142">
        <v>646.17999999999995</v>
      </c>
      <c r="X140" s="38" t="str">
        <f t="shared" si="40"/>
        <v/>
      </c>
      <c r="Y140" s="212" t="str">
        <f>IF(F140="","",IF(S140&gt;0,MIN(Att1SmallCarriers[[#This Row],[2024 Maximum Government Contribution
Self+1]],ROUND(S140*0.75,2)),"New Option"))</f>
        <v/>
      </c>
      <c r="Z140" s="212" t="str">
        <f>IF(F140="","",IF(T140&gt;0,MIN(Att1SmallCarriers[[#This Row],[2024 Maximum Government Contribution
Family]],ROUND(T140*0.75,2)),"New Option"))</f>
        <v/>
      </c>
      <c r="AA140" s="38" t="str">
        <f t="shared" si="44"/>
        <v/>
      </c>
      <c r="AB140" s="38" t="str">
        <f t="shared" si="45"/>
        <v/>
      </c>
      <c r="AC140" s="38" t="str">
        <f t="shared" si="46"/>
        <v/>
      </c>
      <c r="AD140" s="38" t="str">
        <f t="shared" si="47"/>
        <v/>
      </c>
      <c r="AE140" s="38" t="str">
        <f t="shared" si="48"/>
        <v/>
      </c>
      <c r="AF140" s="38" t="str">
        <f t="shared" si="49"/>
        <v/>
      </c>
      <c r="AG140" s="84">
        <f>ROUND(Att1SmallCarriers[[#This Row],[2024 Maximum Government Contribution
Self]]*(1+$B$14),2)</f>
        <v>271.43</v>
      </c>
      <c r="AH140" s="84">
        <f>ROUND(Att1SmallCarriers[[#This Row],[2024 Maximum Government Contribution
Self+1]]*(1+$B$14),2)</f>
        <v>586.5</v>
      </c>
      <c r="AI140" s="84">
        <f>ROUND(Att1SmallCarriers[[#This Row],[2024 Maximum Government Contribution
Family]]*(1+$B$14),2)</f>
        <v>646.17999999999995</v>
      </c>
      <c r="AJ140" s="212" t="str">
        <f>IF(F140="","",MIN(Att1SmallCarriers[[#This Row],[ESTIMATED 2025 Maximum Government Contribution
Self]],ROUND(AD140*0.75,2)))</f>
        <v/>
      </c>
      <c r="AK140" s="212" t="str">
        <f>IF(F140="","",MIN(Att1SmallCarriers[[#This Row],[ESTIMATED 2025 Maximum Government Contribution
Self+1]],ROUND(AE140*0.75,2)))</f>
        <v/>
      </c>
      <c r="AL140" s="212" t="str">
        <f>IF(F140="","",MIN(Att1SmallCarriers[[#This Row],[ESTIMATED 2025 Maximum Government Contribution
Family]],ROUND(AF140*0.75,2)))</f>
        <v/>
      </c>
      <c r="AM140" s="38" t="str">
        <f t="shared" si="50"/>
        <v/>
      </c>
      <c r="AN140" s="38" t="str">
        <f t="shared" si="51"/>
        <v/>
      </c>
      <c r="AO140" s="38" t="str">
        <f t="shared" si="52"/>
        <v/>
      </c>
      <c r="AP140" s="213" t="str">
        <f t="shared" si="41"/>
        <v/>
      </c>
      <c r="AQ140" s="213" t="str">
        <f t="shared" si="42"/>
        <v/>
      </c>
      <c r="AR140" s="213" t="str">
        <f t="shared" si="43"/>
        <v/>
      </c>
    </row>
    <row r="141" spans="5:44" ht="15.6" x14ac:dyDescent="0.3">
      <c r="E141" s="130"/>
      <c r="F141" s="218"/>
      <c r="L141" s="131"/>
      <c r="N141" s="132"/>
      <c r="O141" s="40"/>
      <c r="P141" s="40"/>
      <c r="Q141" s="40"/>
      <c r="R141" s="39" t="str">
        <f t="shared" si="37"/>
        <v/>
      </c>
      <c r="S141" s="38" t="str">
        <f t="shared" si="38"/>
        <v/>
      </c>
      <c r="T141" s="38" t="str">
        <f t="shared" si="39"/>
        <v/>
      </c>
      <c r="U141" s="142">
        <v>271.43</v>
      </c>
      <c r="V141" s="142">
        <v>586.5</v>
      </c>
      <c r="W141" s="142">
        <v>646.17999999999995</v>
      </c>
      <c r="X141" s="38" t="str">
        <f t="shared" si="40"/>
        <v/>
      </c>
      <c r="Y141" s="212" t="str">
        <f>IF(F141="","",IF(S141&gt;0,MIN(Att1SmallCarriers[[#This Row],[2024 Maximum Government Contribution
Self+1]],ROUND(S141*0.75,2)),"New Option"))</f>
        <v/>
      </c>
      <c r="Z141" s="212" t="str">
        <f>IF(F141="","",IF(T141&gt;0,MIN(Att1SmallCarriers[[#This Row],[2024 Maximum Government Contribution
Family]],ROUND(T141*0.75,2)),"New Option"))</f>
        <v/>
      </c>
      <c r="AA141" s="38" t="str">
        <f t="shared" si="44"/>
        <v/>
      </c>
      <c r="AB141" s="38" t="str">
        <f t="shared" si="45"/>
        <v/>
      </c>
      <c r="AC141" s="38" t="str">
        <f t="shared" si="46"/>
        <v/>
      </c>
      <c r="AD141" s="38" t="str">
        <f t="shared" si="47"/>
        <v/>
      </c>
      <c r="AE141" s="38" t="str">
        <f t="shared" si="48"/>
        <v/>
      </c>
      <c r="AF141" s="38" t="str">
        <f t="shared" si="49"/>
        <v/>
      </c>
      <c r="AG141" s="84">
        <f>ROUND(Att1SmallCarriers[[#This Row],[2024 Maximum Government Contribution
Self]]*(1+$B$14),2)</f>
        <v>271.43</v>
      </c>
      <c r="AH141" s="84">
        <f>ROUND(Att1SmallCarriers[[#This Row],[2024 Maximum Government Contribution
Self+1]]*(1+$B$14),2)</f>
        <v>586.5</v>
      </c>
      <c r="AI141" s="84">
        <f>ROUND(Att1SmallCarriers[[#This Row],[2024 Maximum Government Contribution
Family]]*(1+$B$14),2)</f>
        <v>646.17999999999995</v>
      </c>
      <c r="AJ141" s="212" t="str">
        <f>IF(F141="","",MIN(Att1SmallCarriers[[#This Row],[ESTIMATED 2025 Maximum Government Contribution
Self]],ROUND(AD141*0.75,2)))</f>
        <v/>
      </c>
      <c r="AK141" s="212" t="str">
        <f>IF(F141="","",MIN(Att1SmallCarriers[[#This Row],[ESTIMATED 2025 Maximum Government Contribution
Self+1]],ROUND(AE141*0.75,2)))</f>
        <v/>
      </c>
      <c r="AL141" s="212" t="str">
        <f>IF(F141="","",MIN(Att1SmallCarriers[[#This Row],[ESTIMATED 2025 Maximum Government Contribution
Family]],ROUND(AF141*0.75,2)))</f>
        <v/>
      </c>
      <c r="AM141" s="38" t="str">
        <f t="shared" si="50"/>
        <v/>
      </c>
      <c r="AN141" s="38" t="str">
        <f t="shared" si="51"/>
        <v/>
      </c>
      <c r="AO141" s="38" t="str">
        <f t="shared" si="52"/>
        <v/>
      </c>
      <c r="AP141" s="213" t="str">
        <f t="shared" si="41"/>
        <v/>
      </c>
      <c r="AQ141" s="213" t="str">
        <f t="shared" si="42"/>
        <v/>
      </c>
      <c r="AR141" s="213" t="str">
        <f t="shared" si="43"/>
        <v/>
      </c>
    </row>
    <row r="142" spans="5:44" ht="15.6" x14ac:dyDescent="0.3">
      <c r="E142" s="130"/>
      <c r="F142" s="218"/>
      <c r="L142" s="131"/>
      <c r="N142" s="132"/>
      <c r="O142" s="40"/>
      <c r="P142" s="40"/>
      <c r="Q142" s="40"/>
      <c r="R142" s="39" t="str">
        <f t="shared" si="37"/>
        <v/>
      </c>
      <c r="S142" s="38" t="str">
        <f t="shared" si="38"/>
        <v/>
      </c>
      <c r="T142" s="38" t="str">
        <f t="shared" si="39"/>
        <v/>
      </c>
      <c r="U142" s="142">
        <v>271.43</v>
      </c>
      <c r="V142" s="142">
        <v>586.5</v>
      </c>
      <c r="W142" s="142">
        <v>646.17999999999995</v>
      </c>
      <c r="X142" s="38" t="str">
        <f t="shared" si="40"/>
        <v/>
      </c>
      <c r="Y142" s="212" t="str">
        <f>IF(F142="","",IF(S142&gt;0,MIN(Att1SmallCarriers[[#This Row],[2024 Maximum Government Contribution
Self+1]],ROUND(S142*0.75,2)),"New Option"))</f>
        <v/>
      </c>
      <c r="Z142" s="212" t="str">
        <f>IF(F142="","",IF(T142&gt;0,MIN(Att1SmallCarriers[[#This Row],[2024 Maximum Government Contribution
Family]],ROUND(T142*0.75,2)),"New Option"))</f>
        <v/>
      </c>
      <c r="AA142" s="38" t="str">
        <f t="shared" si="44"/>
        <v/>
      </c>
      <c r="AB142" s="38" t="str">
        <f t="shared" si="45"/>
        <v/>
      </c>
      <c r="AC142" s="38" t="str">
        <f t="shared" si="46"/>
        <v/>
      </c>
      <c r="AD142" s="38" t="str">
        <f t="shared" si="47"/>
        <v/>
      </c>
      <c r="AE142" s="38" t="str">
        <f t="shared" si="48"/>
        <v/>
      </c>
      <c r="AF142" s="38" t="str">
        <f t="shared" si="49"/>
        <v/>
      </c>
      <c r="AG142" s="84">
        <f>ROUND(Att1SmallCarriers[[#This Row],[2024 Maximum Government Contribution
Self]]*(1+$B$14),2)</f>
        <v>271.43</v>
      </c>
      <c r="AH142" s="84">
        <f>ROUND(Att1SmallCarriers[[#This Row],[2024 Maximum Government Contribution
Self+1]]*(1+$B$14),2)</f>
        <v>586.5</v>
      </c>
      <c r="AI142" s="84">
        <f>ROUND(Att1SmallCarriers[[#This Row],[2024 Maximum Government Contribution
Family]]*(1+$B$14),2)</f>
        <v>646.17999999999995</v>
      </c>
      <c r="AJ142" s="212" t="str">
        <f>IF(F142="","",MIN(Att1SmallCarriers[[#This Row],[ESTIMATED 2025 Maximum Government Contribution
Self]],ROUND(AD142*0.75,2)))</f>
        <v/>
      </c>
      <c r="AK142" s="212" t="str">
        <f>IF(F142="","",MIN(Att1SmallCarriers[[#This Row],[ESTIMATED 2025 Maximum Government Contribution
Self+1]],ROUND(AE142*0.75,2)))</f>
        <v/>
      </c>
      <c r="AL142" s="212" t="str">
        <f>IF(F142="","",MIN(Att1SmallCarriers[[#This Row],[ESTIMATED 2025 Maximum Government Contribution
Family]],ROUND(AF142*0.75,2)))</f>
        <v/>
      </c>
      <c r="AM142" s="38" t="str">
        <f t="shared" si="50"/>
        <v/>
      </c>
      <c r="AN142" s="38" t="str">
        <f t="shared" si="51"/>
        <v/>
      </c>
      <c r="AO142" s="38" t="str">
        <f t="shared" si="52"/>
        <v/>
      </c>
      <c r="AP142" s="213" t="str">
        <f t="shared" si="41"/>
        <v/>
      </c>
      <c r="AQ142" s="213" t="str">
        <f t="shared" si="42"/>
        <v/>
      </c>
      <c r="AR142" s="213" t="str">
        <f t="shared" si="43"/>
        <v/>
      </c>
    </row>
    <row r="143" spans="5:44" ht="15.6" x14ac:dyDescent="0.3">
      <c r="E143" s="130"/>
      <c r="F143" s="218"/>
      <c r="L143" s="131"/>
      <c r="N143" s="132"/>
      <c r="O143" s="40"/>
      <c r="P143" s="40"/>
      <c r="Q143" s="40"/>
      <c r="R143" s="39" t="str">
        <f t="shared" si="37"/>
        <v/>
      </c>
      <c r="S143" s="38" t="str">
        <f t="shared" si="38"/>
        <v/>
      </c>
      <c r="T143" s="38" t="str">
        <f t="shared" si="39"/>
        <v/>
      </c>
      <c r="U143" s="142">
        <v>271.43</v>
      </c>
      <c r="V143" s="142">
        <v>586.5</v>
      </c>
      <c r="W143" s="142">
        <v>646.17999999999995</v>
      </c>
      <c r="X143" s="38" t="str">
        <f t="shared" si="40"/>
        <v/>
      </c>
      <c r="Y143" s="212" t="str">
        <f>IF(F143="","",IF(S143&gt;0,MIN(Att1SmallCarriers[[#This Row],[2024 Maximum Government Contribution
Self+1]],ROUND(S143*0.75,2)),"New Option"))</f>
        <v/>
      </c>
      <c r="Z143" s="212" t="str">
        <f>IF(F143="","",IF(T143&gt;0,MIN(Att1SmallCarriers[[#This Row],[2024 Maximum Government Contribution
Family]],ROUND(T143*0.75,2)),"New Option"))</f>
        <v/>
      </c>
      <c r="AA143" s="38" t="str">
        <f t="shared" si="44"/>
        <v/>
      </c>
      <c r="AB143" s="38" t="str">
        <f t="shared" si="45"/>
        <v/>
      </c>
      <c r="AC143" s="38" t="str">
        <f t="shared" si="46"/>
        <v/>
      </c>
      <c r="AD143" s="38" t="str">
        <f t="shared" si="47"/>
        <v/>
      </c>
      <c r="AE143" s="38" t="str">
        <f t="shared" si="48"/>
        <v/>
      </c>
      <c r="AF143" s="38" t="str">
        <f t="shared" si="49"/>
        <v/>
      </c>
      <c r="AG143" s="84">
        <f>ROUND(Att1SmallCarriers[[#This Row],[2024 Maximum Government Contribution
Self]]*(1+$B$14),2)</f>
        <v>271.43</v>
      </c>
      <c r="AH143" s="84">
        <f>ROUND(Att1SmallCarriers[[#This Row],[2024 Maximum Government Contribution
Self+1]]*(1+$B$14),2)</f>
        <v>586.5</v>
      </c>
      <c r="AI143" s="84">
        <f>ROUND(Att1SmallCarriers[[#This Row],[2024 Maximum Government Contribution
Family]]*(1+$B$14),2)</f>
        <v>646.17999999999995</v>
      </c>
      <c r="AJ143" s="212" t="str">
        <f>IF(F143="","",MIN(Att1SmallCarriers[[#This Row],[ESTIMATED 2025 Maximum Government Contribution
Self]],ROUND(AD143*0.75,2)))</f>
        <v/>
      </c>
      <c r="AK143" s="212" t="str">
        <f>IF(F143="","",MIN(Att1SmallCarriers[[#This Row],[ESTIMATED 2025 Maximum Government Contribution
Self+1]],ROUND(AE143*0.75,2)))</f>
        <v/>
      </c>
      <c r="AL143" s="212" t="str">
        <f>IF(F143="","",MIN(Att1SmallCarriers[[#This Row],[ESTIMATED 2025 Maximum Government Contribution
Family]],ROUND(AF143*0.75,2)))</f>
        <v/>
      </c>
      <c r="AM143" s="38" t="str">
        <f t="shared" si="50"/>
        <v/>
      </c>
      <c r="AN143" s="38" t="str">
        <f t="shared" si="51"/>
        <v/>
      </c>
      <c r="AO143" s="38" t="str">
        <f t="shared" si="52"/>
        <v/>
      </c>
      <c r="AP143" s="213" t="str">
        <f t="shared" si="41"/>
        <v/>
      </c>
      <c r="AQ143" s="213" t="str">
        <f t="shared" si="42"/>
        <v/>
      </c>
      <c r="AR143" s="213" t="str">
        <f t="shared" si="43"/>
        <v/>
      </c>
    </row>
    <row r="144" spans="5:44" ht="15.6" x14ac:dyDescent="0.3">
      <c r="E144" s="130"/>
      <c r="F144" s="218"/>
      <c r="L144" s="131"/>
      <c r="N144" s="132"/>
      <c r="O144" s="40"/>
      <c r="P144" s="40"/>
      <c r="Q144" s="40"/>
      <c r="R144" s="39" t="str">
        <f t="shared" si="37"/>
        <v/>
      </c>
      <c r="S144" s="38" t="str">
        <f t="shared" si="38"/>
        <v/>
      </c>
      <c r="T144" s="38" t="str">
        <f t="shared" si="39"/>
        <v/>
      </c>
      <c r="U144" s="142">
        <v>271.43</v>
      </c>
      <c r="V144" s="142">
        <v>586.5</v>
      </c>
      <c r="W144" s="142">
        <v>646.17999999999995</v>
      </c>
      <c r="X144" s="38" t="str">
        <f t="shared" si="40"/>
        <v/>
      </c>
      <c r="Y144" s="212" t="str">
        <f>IF(F144="","",IF(S144&gt;0,MIN(Att1SmallCarriers[[#This Row],[2024 Maximum Government Contribution
Self+1]],ROUND(S144*0.75,2)),"New Option"))</f>
        <v/>
      </c>
      <c r="Z144" s="212" t="str">
        <f>IF(F144="","",IF(T144&gt;0,MIN(Att1SmallCarriers[[#This Row],[2024 Maximum Government Contribution
Family]],ROUND(T144*0.75,2)),"New Option"))</f>
        <v/>
      </c>
      <c r="AA144" s="38" t="str">
        <f t="shared" si="44"/>
        <v/>
      </c>
      <c r="AB144" s="38" t="str">
        <f t="shared" si="45"/>
        <v/>
      </c>
      <c r="AC144" s="38" t="str">
        <f t="shared" si="46"/>
        <v/>
      </c>
      <c r="AD144" s="38" t="str">
        <f t="shared" si="47"/>
        <v/>
      </c>
      <c r="AE144" s="38" t="str">
        <f t="shared" si="48"/>
        <v/>
      </c>
      <c r="AF144" s="38" t="str">
        <f t="shared" si="49"/>
        <v/>
      </c>
      <c r="AG144" s="84">
        <f>ROUND(Att1SmallCarriers[[#This Row],[2024 Maximum Government Contribution
Self]]*(1+$B$14),2)</f>
        <v>271.43</v>
      </c>
      <c r="AH144" s="84">
        <f>ROUND(Att1SmallCarriers[[#This Row],[2024 Maximum Government Contribution
Self+1]]*(1+$B$14),2)</f>
        <v>586.5</v>
      </c>
      <c r="AI144" s="84">
        <f>ROUND(Att1SmallCarriers[[#This Row],[2024 Maximum Government Contribution
Family]]*(1+$B$14),2)</f>
        <v>646.17999999999995</v>
      </c>
      <c r="AJ144" s="212" t="str">
        <f>IF(F144="","",MIN(Att1SmallCarriers[[#This Row],[ESTIMATED 2025 Maximum Government Contribution
Self]],ROUND(AD144*0.75,2)))</f>
        <v/>
      </c>
      <c r="AK144" s="212" t="str">
        <f>IF(F144="","",MIN(Att1SmallCarriers[[#This Row],[ESTIMATED 2025 Maximum Government Contribution
Self+1]],ROUND(AE144*0.75,2)))</f>
        <v/>
      </c>
      <c r="AL144" s="212" t="str">
        <f>IF(F144="","",MIN(Att1SmallCarriers[[#This Row],[ESTIMATED 2025 Maximum Government Contribution
Family]],ROUND(AF144*0.75,2)))</f>
        <v/>
      </c>
      <c r="AM144" s="38" t="str">
        <f t="shared" si="50"/>
        <v/>
      </c>
      <c r="AN144" s="38" t="str">
        <f t="shared" si="51"/>
        <v/>
      </c>
      <c r="AO144" s="38" t="str">
        <f t="shared" si="52"/>
        <v/>
      </c>
      <c r="AP144" s="213" t="str">
        <f t="shared" si="41"/>
        <v/>
      </c>
      <c r="AQ144" s="213" t="str">
        <f t="shared" si="42"/>
        <v/>
      </c>
      <c r="AR144" s="213" t="str">
        <f t="shared" si="43"/>
        <v/>
      </c>
    </row>
    <row r="145" spans="5:44" ht="15.6" x14ac:dyDescent="0.3">
      <c r="E145" s="130"/>
      <c r="F145" s="218"/>
      <c r="L145" s="131"/>
      <c r="N145" s="132"/>
      <c r="O145" s="40"/>
      <c r="P145" s="40"/>
      <c r="Q145" s="40"/>
      <c r="R145" s="39" t="str">
        <f t="shared" si="37"/>
        <v/>
      </c>
      <c r="S145" s="38" t="str">
        <f t="shared" si="38"/>
        <v/>
      </c>
      <c r="T145" s="38" t="str">
        <f t="shared" si="39"/>
        <v/>
      </c>
      <c r="U145" s="142">
        <v>271.43</v>
      </c>
      <c r="V145" s="142">
        <v>586.5</v>
      </c>
      <c r="W145" s="142">
        <v>646.17999999999995</v>
      </c>
      <c r="X145" s="38" t="str">
        <f t="shared" si="40"/>
        <v/>
      </c>
      <c r="Y145" s="212" t="str">
        <f>IF(F145="","",IF(S145&gt;0,MIN(Att1SmallCarriers[[#This Row],[2024 Maximum Government Contribution
Self+1]],ROUND(S145*0.75,2)),"New Option"))</f>
        <v/>
      </c>
      <c r="Z145" s="212" t="str">
        <f>IF(F145="","",IF(T145&gt;0,MIN(Att1SmallCarriers[[#This Row],[2024 Maximum Government Contribution
Family]],ROUND(T145*0.75,2)),"New Option"))</f>
        <v/>
      </c>
      <c r="AA145" s="38" t="str">
        <f t="shared" si="44"/>
        <v/>
      </c>
      <c r="AB145" s="38" t="str">
        <f t="shared" si="45"/>
        <v/>
      </c>
      <c r="AC145" s="38" t="str">
        <f t="shared" si="46"/>
        <v/>
      </c>
      <c r="AD145" s="38" t="str">
        <f t="shared" si="47"/>
        <v/>
      </c>
      <c r="AE145" s="38" t="str">
        <f t="shared" si="48"/>
        <v/>
      </c>
      <c r="AF145" s="38" t="str">
        <f t="shared" si="49"/>
        <v/>
      </c>
      <c r="AG145" s="84">
        <f>ROUND(Att1SmallCarriers[[#This Row],[2024 Maximum Government Contribution
Self]]*(1+$B$14),2)</f>
        <v>271.43</v>
      </c>
      <c r="AH145" s="84">
        <f>ROUND(Att1SmallCarriers[[#This Row],[2024 Maximum Government Contribution
Self+1]]*(1+$B$14),2)</f>
        <v>586.5</v>
      </c>
      <c r="AI145" s="84">
        <f>ROUND(Att1SmallCarriers[[#This Row],[2024 Maximum Government Contribution
Family]]*(1+$B$14),2)</f>
        <v>646.17999999999995</v>
      </c>
      <c r="AJ145" s="212" t="str">
        <f>IF(F145="","",MIN(Att1SmallCarriers[[#This Row],[ESTIMATED 2025 Maximum Government Contribution
Self]],ROUND(AD145*0.75,2)))</f>
        <v/>
      </c>
      <c r="AK145" s="212" t="str">
        <f>IF(F145="","",MIN(Att1SmallCarriers[[#This Row],[ESTIMATED 2025 Maximum Government Contribution
Self+1]],ROUND(AE145*0.75,2)))</f>
        <v/>
      </c>
      <c r="AL145" s="212" t="str">
        <f>IF(F145="","",MIN(Att1SmallCarriers[[#This Row],[ESTIMATED 2025 Maximum Government Contribution
Family]],ROUND(AF145*0.75,2)))</f>
        <v/>
      </c>
      <c r="AM145" s="38" t="str">
        <f t="shared" si="50"/>
        <v/>
      </c>
      <c r="AN145" s="38" t="str">
        <f t="shared" si="51"/>
        <v/>
      </c>
      <c r="AO145" s="38" t="str">
        <f t="shared" si="52"/>
        <v/>
      </c>
      <c r="AP145" s="213" t="str">
        <f t="shared" si="41"/>
        <v/>
      </c>
      <c r="AQ145" s="213" t="str">
        <f t="shared" si="42"/>
        <v/>
      </c>
      <c r="AR145" s="213" t="str">
        <f t="shared" si="43"/>
        <v/>
      </c>
    </row>
    <row r="146" spans="5:44" ht="15.6" x14ac:dyDescent="0.3">
      <c r="E146" s="130"/>
      <c r="F146" s="218"/>
      <c r="L146" s="131"/>
      <c r="N146" s="132"/>
      <c r="O146" s="40"/>
      <c r="P146" s="40"/>
      <c r="Q146" s="40"/>
      <c r="R146" s="39" t="str">
        <f t="shared" si="37"/>
        <v/>
      </c>
      <c r="S146" s="38" t="str">
        <f t="shared" si="38"/>
        <v/>
      </c>
      <c r="T146" s="38" t="str">
        <f t="shared" si="39"/>
        <v/>
      </c>
      <c r="U146" s="142">
        <v>271.43</v>
      </c>
      <c r="V146" s="142">
        <v>586.5</v>
      </c>
      <c r="W146" s="142">
        <v>646.17999999999995</v>
      </c>
      <c r="X146" s="38" t="str">
        <f t="shared" si="40"/>
        <v/>
      </c>
      <c r="Y146" s="212" t="str">
        <f>IF(F146="","",IF(S146&gt;0,MIN(Att1SmallCarriers[[#This Row],[2024 Maximum Government Contribution
Self+1]],ROUND(S146*0.75,2)),"New Option"))</f>
        <v/>
      </c>
      <c r="Z146" s="212" t="str">
        <f>IF(F146="","",IF(T146&gt;0,MIN(Att1SmallCarriers[[#This Row],[2024 Maximum Government Contribution
Family]],ROUND(T146*0.75,2)),"New Option"))</f>
        <v/>
      </c>
      <c r="AA146" s="38" t="str">
        <f t="shared" si="44"/>
        <v/>
      </c>
      <c r="AB146" s="38" t="str">
        <f t="shared" si="45"/>
        <v/>
      </c>
      <c r="AC146" s="38" t="str">
        <f t="shared" si="46"/>
        <v/>
      </c>
      <c r="AD146" s="38" t="str">
        <f t="shared" si="47"/>
        <v/>
      </c>
      <c r="AE146" s="38" t="str">
        <f t="shared" si="48"/>
        <v/>
      </c>
      <c r="AF146" s="38" t="str">
        <f t="shared" si="49"/>
        <v/>
      </c>
      <c r="AG146" s="84">
        <f>ROUND(Att1SmallCarriers[[#This Row],[2024 Maximum Government Contribution
Self]]*(1+$B$14),2)</f>
        <v>271.43</v>
      </c>
      <c r="AH146" s="84">
        <f>ROUND(Att1SmallCarriers[[#This Row],[2024 Maximum Government Contribution
Self+1]]*(1+$B$14),2)</f>
        <v>586.5</v>
      </c>
      <c r="AI146" s="84">
        <f>ROUND(Att1SmallCarriers[[#This Row],[2024 Maximum Government Contribution
Family]]*(1+$B$14),2)</f>
        <v>646.17999999999995</v>
      </c>
      <c r="AJ146" s="212" t="str">
        <f>IF(F146="","",MIN(Att1SmallCarriers[[#This Row],[ESTIMATED 2025 Maximum Government Contribution
Self]],ROUND(AD146*0.75,2)))</f>
        <v/>
      </c>
      <c r="AK146" s="212" t="str">
        <f>IF(F146="","",MIN(Att1SmallCarriers[[#This Row],[ESTIMATED 2025 Maximum Government Contribution
Self+1]],ROUND(AE146*0.75,2)))</f>
        <v/>
      </c>
      <c r="AL146" s="212" t="str">
        <f>IF(F146="","",MIN(Att1SmallCarriers[[#This Row],[ESTIMATED 2025 Maximum Government Contribution
Family]],ROUND(AF146*0.75,2)))</f>
        <v/>
      </c>
      <c r="AM146" s="38" t="str">
        <f t="shared" si="50"/>
        <v/>
      </c>
      <c r="AN146" s="38" t="str">
        <f t="shared" si="51"/>
        <v/>
      </c>
      <c r="AO146" s="38" t="str">
        <f t="shared" si="52"/>
        <v/>
      </c>
      <c r="AP146" s="213" t="str">
        <f t="shared" si="41"/>
        <v/>
      </c>
      <c r="AQ146" s="213" t="str">
        <f t="shared" si="42"/>
        <v/>
      </c>
      <c r="AR146" s="213" t="str">
        <f t="shared" si="43"/>
        <v/>
      </c>
    </row>
    <row r="147" spans="5:44" ht="15.6" x14ac:dyDescent="0.3">
      <c r="E147" s="130"/>
      <c r="F147" s="218"/>
      <c r="L147" s="131"/>
      <c r="N147" s="132"/>
      <c r="O147" s="40"/>
      <c r="P147" s="40"/>
      <c r="Q147" s="40"/>
      <c r="R147" s="39" t="str">
        <f t="shared" si="37"/>
        <v/>
      </c>
      <c r="S147" s="38" t="str">
        <f t="shared" si="38"/>
        <v/>
      </c>
      <c r="T147" s="38" t="str">
        <f t="shared" si="39"/>
        <v/>
      </c>
      <c r="U147" s="142">
        <v>271.43</v>
      </c>
      <c r="V147" s="142">
        <v>586.5</v>
      </c>
      <c r="W147" s="142">
        <v>646.17999999999995</v>
      </c>
      <c r="X147" s="38" t="str">
        <f t="shared" si="40"/>
        <v/>
      </c>
      <c r="Y147" s="212" t="str">
        <f>IF(F147="","",IF(S147&gt;0,MIN(Att1SmallCarriers[[#This Row],[2024 Maximum Government Contribution
Self+1]],ROUND(S147*0.75,2)),"New Option"))</f>
        <v/>
      </c>
      <c r="Z147" s="212" t="str">
        <f>IF(F147="","",IF(T147&gt;0,MIN(Att1SmallCarriers[[#This Row],[2024 Maximum Government Contribution
Family]],ROUND(T147*0.75,2)),"New Option"))</f>
        <v/>
      </c>
      <c r="AA147" s="38" t="str">
        <f t="shared" si="44"/>
        <v/>
      </c>
      <c r="AB147" s="38" t="str">
        <f t="shared" si="45"/>
        <v/>
      </c>
      <c r="AC147" s="38" t="str">
        <f t="shared" si="46"/>
        <v/>
      </c>
      <c r="AD147" s="38" t="str">
        <f t="shared" si="47"/>
        <v/>
      </c>
      <c r="AE147" s="38" t="str">
        <f t="shared" si="48"/>
        <v/>
      </c>
      <c r="AF147" s="38" t="str">
        <f t="shared" si="49"/>
        <v/>
      </c>
      <c r="AG147" s="84">
        <f>ROUND(Att1SmallCarriers[[#This Row],[2024 Maximum Government Contribution
Self]]*(1+$B$14),2)</f>
        <v>271.43</v>
      </c>
      <c r="AH147" s="84">
        <f>ROUND(Att1SmallCarriers[[#This Row],[2024 Maximum Government Contribution
Self+1]]*(1+$B$14),2)</f>
        <v>586.5</v>
      </c>
      <c r="AI147" s="84">
        <f>ROUND(Att1SmallCarriers[[#This Row],[2024 Maximum Government Contribution
Family]]*(1+$B$14),2)</f>
        <v>646.17999999999995</v>
      </c>
      <c r="AJ147" s="212" t="str">
        <f>IF(F147="","",MIN(Att1SmallCarriers[[#This Row],[ESTIMATED 2025 Maximum Government Contribution
Self]],ROUND(AD147*0.75,2)))</f>
        <v/>
      </c>
      <c r="AK147" s="212" t="str">
        <f>IF(F147="","",MIN(Att1SmallCarriers[[#This Row],[ESTIMATED 2025 Maximum Government Contribution
Self+1]],ROUND(AE147*0.75,2)))</f>
        <v/>
      </c>
      <c r="AL147" s="212" t="str">
        <f>IF(F147="","",MIN(Att1SmallCarriers[[#This Row],[ESTIMATED 2025 Maximum Government Contribution
Family]],ROUND(AF147*0.75,2)))</f>
        <v/>
      </c>
      <c r="AM147" s="38" t="str">
        <f t="shared" si="50"/>
        <v/>
      </c>
      <c r="AN147" s="38" t="str">
        <f t="shared" si="51"/>
        <v/>
      </c>
      <c r="AO147" s="38" t="str">
        <f t="shared" si="52"/>
        <v/>
      </c>
      <c r="AP147" s="213" t="str">
        <f t="shared" si="41"/>
        <v/>
      </c>
      <c r="AQ147" s="213" t="str">
        <f t="shared" si="42"/>
        <v/>
      </c>
      <c r="AR147" s="213" t="str">
        <f t="shared" si="43"/>
        <v/>
      </c>
    </row>
    <row r="148" spans="5:44" ht="15.6" x14ac:dyDescent="0.3">
      <c r="E148" s="130"/>
      <c r="F148" s="218"/>
      <c r="L148" s="131"/>
      <c r="N148" s="132"/>
      <c r="O148" s="40"/>
      <c r="P148" s="40"/>
      <c r="Q148" s="40"/>
      <c r="R148" s="39" t="str">
        <f t="shared" ref="R148:R151" si="53">IF(F148="","",ROUND(O148*1.04,2))</f>
        <v/>
      </c>
      <c r="S148" s="38" t="str">
        <f t="shared" ref="S148:S151" si="54">IF(F148="","",ROUND(P148*1.04,2))</f>
        <v/>
      </c>
      <c r="T148" s="38" t="str">
        <f t="shared" ref="T148:T151" si="55">IF(F148="","",ROUND(Q148*1.04,2))</f>
        <v/>
      </c>
      <c r="U148" s="142">
        <v>271.43</v>
      </c>
      <c r="V148" s="142">
        <v>586.5</v>
      </c>
      <c r="W148" s="142">
        <v>646.17999999999995</v>
      </c>
      <c r="X148" s="38" t="str">
        <f t="shared" ref="X148:X181" si="56">IF(F148="","",IF(R148&gt;0,MIN(U148,ROUND(R148*0.75,2)),"New Option"))</f>
        <v/>
      </c>
      <c r="Y148" s="212" t="str">
        <f>IF(F148="","",IF(S148&gt;0,MIN(Att1SmallCarriers[[#This Row],[2024 Maximum Government Contribution
Self+1]],ROUND(S148*0.75,2)),"New Option"))</f>
        <v/>
      </c>
      <c r="Z148" s="212" t="str">
        <f>IF(F148="","",IF(T148&gt;0,MIN(Att1SmallCarriers[[#This Row],[2024 Maximum Government Contribution
Family]],ROUND(T148*0.75,2)),"New Option"))</f>
        <v/>
      </c>
      <c r="AA148" s="38" t="str">
        <f t="shared" si="44"/>
        <v/>
      </c>
      <c r="AB148" s="38" t="str">
        <f t="shared" si="45"/>
        <v/>
      </c>
      <c r="AC148" s="38" t="str">
        <f t="shared" si="46"/>
        <v/>
      </c>
      <c r="AD148" s="38" t="str">
        <f t="shared" si="47"/>
        <v/>
      </c>
      <c r="AE148" s="38" t="str">
        <f t="shared" si="48"/>
        <v/>
      </c>
      <c r="AF148" s="38" t="str">
        <f t="shared" si="49"/>
        <v/>
      </c>
      <c r="AG148" s="84">
        <f>ROUND(Att1SmallCarriers[[#This Row],[2024 Maximum Government Contribution
Self]]*(1+$B$14),2)</f>
        <v>271.43</v>
      </c>
      <c r="AH148" s="84">
        <f>ROUND(Att1SmallCarriers[[#This Row],[2024 Maximum Government Contribution
Self+1]]*(1+$B$14),2)</f>
        <v>586.5</v>
      </c>
      <c r="AI148" s="84">
        <f>ROUND(Att1SmallCarriers[[#This Row],[2024 Maximum Government Contribution
Family]]*(1+$B$14),2)</f>
        <v>646.17999999999995</v>
      </c>
      <c r="AJ148" s="212" t="str">
        <f>IF(F148="","",MIN(Att1SmallCarriers[[#This Row],[ESTIMATED 2025 Maximum Government Contribution
Self]],ROUND(AD148*0.75,2)))</f>
        <v/>
      </c>
      <c r="AK148" s="212" t="str">
        <f>IF(F148="","",MIN(Att1SmallCarriers[[#This Row],[ESTIMATED 2025 Maximum Government Contribution
Self+1]],ROUND(AE148*0.75,2)))</f>
        <v/>
      </c>
      <c r="AL148" s="212" t="str">
        <f>IF(F148="","",MIN(Att1SmallCarriers[[#This Row],[ESTIMATED 2025 Maximum Government Contribution
Family]],ROUND(AF148*0.75,2)))</f>
        <v/>
      </c>
      <c r="AM148" s="38" t="str">
        <f t="shared" si="50"/>
        <v/>
      </c>
      <c r="AN148" s="38" t="str">
        <f t="shared" si="51"/>
        <v/>
      </c>
      <c r="AO148" s="38" t="str">
        <f t="shared" si="52"/>
        <v/>
      </c>
      <c r="AP148" s="213" t="str">
        <f t="shared" ref="AP148:AP181" si="57">IF(F148="","",IFERROR(AM148/AA148-1,"New Option"))</f>
        <v/>
      </c>
      <c r="AQ148" s="213" t="str">
        <f t="shared" ref="AQ148:AQ181" si="58">IF(F148="","",IFERROR(AN148/AB148-1,"New Option"))</f>
        <v/>
      </c>
      <c r="AR148" s="213" t="str">
        <f t="shared" ref="AR148:AR181" si="59">IF(F148="","",IFERROR(AO148/AC148-1,"New Option"))</f>
        <v/>
      </c>
    </row>
    <row r="149" spans="5:44" ht="15.6" x14ac:dyDescent="0.3">
      <c r="E149" s="130"/>
      <c r="F149" s="218"/>
      <c r="L149" s="131"/>
      <c r="N149" s="132"/>
      <c r="O149" s="40"/>
      <c r="P149" s="40"/>
      <c r="Q149" s="40"/>
      <c r="R149" s="39" t="str">
        <f t="shared" si="53"/>
        <v/>
      </c>
      <c r="S149" s="38" t="str">
        <f t="shared" si="54"/>
        <v/>
      </c>
      <c r="T149" s="38" t="str">
        <f t="shared" si="55"/>
        <v/>
      </c>
      <c r="U149" s="142">
        <v>271.43</v>
      </c>
      <c r="V149" s="142">
        <v>586.5</v>
      </c>
      <c r="W149" s="142">
        <v>646.17999999999995</v>
      </c>
      <c r="X149" s="38" t="str">
        <f t="shared" si="56"/>
        <v/>
      </c>
      <c r="Y149" s="212" t="str">
        <f>IF(F149="","",IF(S149&gt;0,MIN(Att1SmallCarriers[[#This Row],[2024 Maximum Government Contribution
Self+1]],ROUND(S149*0.75,2)),"New Option"))</f>
        <v/>
      </c>
      <c r="Z149" s="212" t="str">
        <f>IF(F149="","",IF(T149&gt;0,MIN(Att1SmallCarriers[[#This Row],[2024 Maximum Government Contribution
Family]],ROUND(T149*0.75,2)),"New Option"))</f>
        <v/>
      </c>
      <c r="AA149" s="38" t="str">
        <f t="shared" si="44"/>
        <v/>
      </c>
      <c r="AB149" s="38" t="str">
        <f t="shared" si="45"/>
        <v/>
      </c>
      <c r="AC149" s="38" t="str">
        <f t="shared" si="46"/>
        <v/>
      </c>
      <c r="AD149" s="38" t="str">
        <f t="shared" si="47"/>
        <v/>
      </c>
      <c r="AE149" s="38" t="str">
        <f t="shared" si="48"/>
        <v/>
      </c>
      <c r="AF149" s="38" t="str">
        <f t="shared" si="49"/>
        <v/>
      </c>
      <c r="AG149" s="84">
        <f>ROUND(Att1SmallCarriers[[#This Row],[2024 Maximum Government Contribution
Self]]*(1+$B$14),2)</f>
        <v>271.43</v>
      </c>
      <c r="AH149" s="84">
        <f>ROUND(Att1SmallCarriers[[#This Row],[2024 Maximum Government Contribution
Self+1]]*(1+$B$14),2)</f>
        <v>586.5</v>
      </c>
      <c r="AI149" s="84">
        <f>ROUND(Att1SmallCarriers[[#This Row],[2024 Maximum Government Contribution
Family]]*(1+$B$14),2)</f>
        <v>646.17999999999995</v>
      </c>
      <c r="AJ149" s="212" t="str">
        <f>IF(F149="","",MIN(Att1SmallCarriers[[#This Row],[ESTIMATED 2025 Maximum Government Contribution
Self]],ROUND(AD149*0.75,2)))</f>
        <v/>
      </c>
      <c r="AK149" s="212" t="str">
        <f>IF(F149="","",MIN(Att1SmallCarriers[[#This Row],[ESTIMATED 2025 Maximum Government Contribution
Self+1]],ROUND(AE149*0.75,2)))</f>
        <v/>
      </c>
      <c r="AL149" s="212" t="str">
        <f>IF(F149="","",MIN(Att1SmallCarriers[[#This Row],[ESTIMATED 2025 Maximum Government Contribution
Family]],ROUND(AF149*0.75,2)))</f>
        <v/>
      </c>
      <c r="AM149" s="38" t="str">
        <f t="shared" si="50"/>
        <v/>
      </c>
      <c r="AN149" s="38" t="str">
        <f t="shared" si="51"/>
        <v/>
      </c>
      <c r="AO149" s="38" t="str">
        <f t="shared" si="52"/>
        <v/>
      </c>
      <c r="AP149" s="213" t="str">
        <f t="shared" si="57"/>
        <v/>
      </c>
      <c r="AQ149" s="213" t="str">
        <f t="shared" si="58"/>
        <v/>
      </c>
      <c r="AR149" s="213" t="str">
        <f t="shared" si="59"/>
        <v/>
      </c>
    </row>
    <row r="150" spans="5:44" ht="15.6" x14ac:dyDescent="0.3">
      <c r="E150" s="130"/>
      <c r="F150" s="218"/>
      <c r="L150" s="131"/>
      <c r="N150" s="132"/>
      <c r="O150" s="40"/>
      <c r="P150" s="40"/>
      <c r="Q150" s="40"/>
      <c r="R150" s="39" t="str">
        <f t="shared" si="53"/>
        <v/>
      </c>
      <c r="S150" s="38" t="str">
        <f t="shared" si="54"/>
        <v/>
      </c>
      <c r="T150" s="38" t="str">
        <f t="shared" si="55"/>
        <v/>
      </c>
      <c r="U150" s="142">
        <v>271.43</v>
      </c>
      <c r="V150" s="142">
        <v>586.5</v>
      </c>
      <c r="W150" s="142">
        <v>646.17999999999995</v>
      </c>
      <c r="X150" s="38" t="str">
        <f t="shared" si="56"/>
        <v/>
      </c>
      <c r="Y150" s="212" t="str">
        <f>IF(F150="","",IF(S150&gt;0,MIN(Att1SmallCarriers[[#This Row],[2024 Maximum Government Contribution
Self+1]],ROUND(S150*0.75,2)),"New Option"))</f>
        <v/>
      </c>
      <c r="Z150" s="212" t="str">
        <f>IF(F150="","",IF(T150&gt;0,MIN(Att1SmallCarriers[[#This Row],[2024 Maximum Government Contribution
Family]],ROUND(T150*0.75,2)),"New Option"))</f>
        <v/>
      </c>
      <c r="AA150" s="38" t="str">
        <f t="shared" si="44"/>
        <v/>
      </c>
      <c r="AB150" s="38" t="str">
        <f t="shared" si="45"/>
        <v/>
      </c>
      <c r="AC150" s="38" t="str">
        <f t="shared" si="46"/>
        <v/>
      </c>
      <c r="AD150" s="38" t="str">
        <f t="shared" si="47"/>
        <v/>
      </c>
      <c r="AE150" s="38" t="str">
        <f t="shared" si="48"/>
        <v/>
      </c>
      <c r="AF150" s="38" t="str">
        <f t="shared" si="49"/>
        <v/>
      </c>
      <c r="AG150" s="84">
        <f>ROUND(Att1SmallCarriers[[#This Row],[2024 Maximum Government Contribution
Self]]*(1+$B$14),2)</f>
        <v>271.43</v>
      </c>
      <c r="AH150" s="84">
        <f>ROUND(Att1SmallCarriers[[#This Row],[2024 Maximum Government Contribution
Self+1]]*(1+$B$14),2)</f>
        <v>586.5</v>
      </c>
      <c r="AI150" s="84">
        <f>ROUND(Att1SmallCarriers[[#This Row],[2024 Maximum Government Contribution
Family]]*(1+$B$14),2)</f>
        <v>646.17999999999995</v>
      </c>
      <c r="AJ150" s="212" t="str">
        <f>IF(F150="","",MIN(Att1SmallCarriers[[#This Row],[ESTIMATED 2025 Maximum Government Contribution
Self]],ROUND(AD150*0.75,2)))</f>
        <v/>
      </c>
      <c r="AK150" s="212" t="str">
        <f>IF(F150="","",MIN(Att1SmallCarriers[[#This Row],[ESTIMATED 2025 Maximum Government Contribution
Self+1]],ROUND(AE150*0.75,2)))</f>
        <v/>
      </c>
      <c r="AL150" s="212" t="str">
        <f>IF(F150="","",MIN(Att1SmallCarriers[[#This Row],[ESTIMATED 2025 Maximum Government Contribution
Family]],ROUND(AF150*0.75,2)))</f>
        <v/>
      </c>
      <c r="AM150" s="38" t="str">
        <f t="shared" si="50"/>
        <v/>
      </c>
      <c r="AN150" s="38" t="str">
        <f t="shared" si="51"/>
        <v/>
      </c>
      <c r="AO150" s="38" t="str">
        <f t="shared" si="52"/>
        <v/>
      </c>
      <c r="AP150" s="213" t="str">
        <f t="shared" si="57"/>
        <v/>
      </c>
      <c r="AQ150" s="213" t="str">
        <f t="shared" si="58"/>
        <v/>
      </c>
      <c r="AR150" s="213" t="str">
        <f t="shared" si="59"/>
        <v/>
      </c>
    </row>
    <row r="151" spans="5:44" ht="15.6" x14ac:dyDescent="0.3">
      <c r="E151" s="130"/>
      <c r="F151" s="218"/>
      <c r="L151" s="131"/>
      <c r="N151" s="132"/>
      <c r="O151" s="40"/>
      <c r="P151" s="40"/>
      <c r="Q151" s="40"/>
      <c r="R151" s="39" t="str">
        <f t="shared" si="53"/>
        <v/>
      </c>
      <c r="S151" s="38" t="str">
        <f t="shared" si="54"/>
        <v/>
      </c>
      <c r="T151" s="38" t="str">
        <f t="shared" si="55"/>
        <v/>
      </c>
      <c r="U151" s="142">
        <v>271.43</v>
      </c>
      <c r="V151" s="142">
        <v>586.5</v>
      </c>
      <c r="W151" s="142">
        <v>646.17999999999995</v>
      </c>
      <c r="X151" s="38" t="str">
        <f t="shared" si="56"/>
        <v/>
      </c>
      <c r="Y151" s="212" t="str">
        <f>IF(F151="","",IF(S151&gt;0,MIN(Att1SmallCarriers[[#This Row],[2024 Maximum Government Contribution
Self+1]],ROUND(S151*0.75,2)),"New Option"))</f>
        <v/>
      </c>
      <c r="Z151" s="212" t="str">
        <f>IF(F151="","",IF(T151&gt;0,MIN(Att1SmallCarriers[[#This Row],[2024 Maximum Government Contribution
Family]],ROUND(T151*0.75,2)),"New Option"))</f>
        <v/>
      </c>
      <c r="AA151" s="38" t="str">
        <f t="shared" si="44"/>
        <v/>
      </c>
      <c r="AB151" s="38" t="str">
        <f t="shared" si="45"/>
        <v/>
      </c>
      <c r="AC151" s="38" t="str">
        <f t="shared" si="46"/>
        <v/>
      </c>
      <c r="AD151" s="38" t="str">
        <f t="shared" si="47"/>
        <v/>
      </c>
      <c r="AE151" s="38" t="str">
        <f t="shared" si="48"/>
        <v/>
      </c>
      <c r="AF151" s="38" t="str">
        <f t="shared" si="49"/>
        <v/>
      </c>
      <c r="AG151" s="84">
        <f>ROUND(Att1SmallCarriers[[#This Row],[2024 Maximum Government Contribution
Self]]*(1+$B$14),2)</f>
        <v>271.43</v>
      </c>
      <c r="AH151" s="84">
        <f>ROUND(Att1SmallCarriers[[#This Row],[2024 Maximum Government Contribution
Self+1]]*(1+$B$14),2)</f>
        <v>586.5</v>
      </c>
      <c r="AI151" s="84">
        <f>ROUND(Att1SmallCarriers[[#This Row],[2024 Maximum Government Contribution
Family]]*(1+$B$14),2)</f>
        <v>646.17999999999995</v>
      </c>
      <c r="AJ151" s="212" t="str">
        <f>IF(F151="","",MIN(Att1SmallCarriers[[#This Row],[ESTIMATED 2025 Maximum Government Contribution
Self]],ROUND(AD151*0.75,2)))</f>
        <v/>
      </c>
      <c r="AK151" s="212" t="str">
        <f>IF(F151="","",MIN(Att1SmallCarriers[[#This Row],[ESTIMATED 2025 Maximum Government Contribution
Self+1]],ROUND(AE151*0.75,2)))</f>
        <v/>
      </c>
      <c r="AL151" s="212" t="str">
        <f>IF(F151="","",MIN(Att1SmallCarriers[[#This Row],[ESTIMATED 2025 Maximum Government Contribution
Family]],ROUND(AF151*0.75,2)))</f>
        <v/>
      </c>
      <c r="AM151" s="38" t="str">
        <f t="shared" si="50"/>
        <v/>
      </c>
      <c r="AN151" s="38" t="str">
        <f t="shared" si="51"/>
        <v/>
      </c>
      <c r="AO151" s="38" t="str">
        <f t="shared" si="52"/>
        <v/>
      </c>
      <c r="AP151" s="213" t="str">
        <f t="shared" si="57"/>
        <v/>
      </c>
      <c r="AQ151" s="213" t="str">
        <f t="shared" si="58"/>
        <v/>
      </c>
      <c r="AR151" s="213" t="str">
        <f t="shared" si="59"/>
        <v/>
      </c>
    </row>
    <row r="152" spans="5:44" ht="15.6" x14ac:dyDescent="0.3">
      <c r="E152" s="130"/>
      <c r="F152" s="218"/>
      <c r="L152" s="131"/>
      <c r="N152" s="132"/>
      <c r="O152" s="40"/>
      <c r="P152" s="40"/>
      <c r="Q152" s="40"/>
      <c r="R152" s="39" t="str">
        <f t="shared" ref="R152:R181" si="60">IF(F152="","",ROUND(O152*1.04,2))</f>
        <v/>
      </c>
      <c r="S152" s="38" t="str">
        <f t="shared" ref="S152:S181" si="61">IF(F152="","",ROUND(P152*1.04,2))</f>
        <v/>
      </c>
      <c r="T152" s="38" t="str">
        <f t="shared" ref="T152:T181" si="62">IF(F152="","",ROUND(Q152*1.04,2))</f>
        <v/>
      </c>
      <c r="U152" s="142">
        <v>271.43</v>
      </c>
      <c r="V152" s="142">
        <v>586.5</v>
      </c>
      <c r="W152" s="142">
        <v>646.17999999999995</v>
      </c>
      <c r="X152" s="38" t="str">
        <f t="shared" si="56"/>
        <v/>
      </c>
      <c r="Y152" s="212" t="str">
        <f>IF(F152="","",IF(S152&gt;0,MIN(Att1SmallCarriers[[#This Row],[2024 Maximum Government Contribution
Self+1]],ROUND(S152*0.75,2)),"New Option"))</f>
        <v/>
      </c>
      <c r="Z152" s="212" t="str">
        <f>IF(F152="","",IF(T152&gt;0,MIN(Att1SmallCarriers[[#This Row],[2024 Maximum Government Contribution
Family]],ROUND(T152*0.75,2)),"New Option"))</f>
        <v/>
      </c>
      <c r="AA152" s="38" t="str">
        <f t="shared" ref="AA152:AA181" si="63">IF(F152="","",IF(R152&gt;0, R152-X152,"New Option"))</f>
        <v/>
      </c>
      <c r="AB152" s="38" t="str">
        <f t="shared" ref="AB152:AB181" si="64">IF(F152="","",IF(S152&gt;0, S152-Y152,"New Option"))</f>
        <v/>
      </c>
      <c r="AC152" s="38" t="str">
        <f t="shared" ref="AC152:AC181" si="65">IF(F152="","",IF(T152&gt;0, T152-Z152,"New Option"))</f>
        <v/>
      </c>
      <c r="AD152" s="38" t="str">
        <f t="shared" ref="AD152:AD181" si="66">IF(F152="","",ROUND(L152*1.04,2))</f>
        <v/>
      </c>
      <c r="AE152" s="38" t="str">
        <f t="shared" ref="AE152:AE181" si="67">IF(F152="","",ROUND(M152*1.04,2))</f>
        <v/>
      </c>
      <c r="AF152" s="38" t="str">
        <f t="shared" ref="AF152:AF181" si="68">IF(F152="","",ROUND(N152*1.04,2))</f>
        <v/>
      </c>
      <c r="AG152" s="84">
        <f>ROUND(Att1SmallCarriers[[#This Row],[2024 Maximum Government Contribution
Self]]*(1+$B$14),2)</f>
        <v>271.43</v>
      </c>
      <c r="AH152" s="84">
        <f>ROUND(Att1SmallCarriers[[#This Row],[2024 Maximum Government Contribution
Self+1]]*(1+$B$14),2)</f>
        <v>586.5</v>
      </c>
      <c r="AI152" s="84">
        <f>ROUND(Att1SmallCarriers[[#This Row],[2024 Maximum Government Contribution
Family]]*(1+$B$14),2)</f>
        <v>646.17999999999995</v>
      </c>
      <c r="AJ152" s="212" t="str">
        <f>IF(F152="","",MIN(Att1SmallCarriers[[#This Row],[ESTIMATED 2025 Maximum Government Contribution
Self]],ROUND(AD152*0.75,2)))</f>
        <v/>
      </c>
      <c r="AK152" s="212" t="str">
        <f>IF(F152="","",MIN(Att1SmallCarriers[[#This Row],[ESTIMATED 2025 Maximum Government Contribution
Self+1]],ROUND(AE152*0.75,2)))</f>
        <v/>
      </c>
      <c r="AL152" s="212" t="str">
        <f>IF(F152="","",MIN(Att1SmallCarriers[[#This Row],[ESTIMATED 2025 Maximum Government Contribution
Family]],ROUND(AF152*0.75,2)))</f>
        <v/>
      </c>
      <c r="AM152" s="38" t="str">
        <f t="shared" ref="AM152:AM181" si="69">IF(F152="","",AD152-AJ152)</f>
        <v/>
      </c>
      <c r="AN152" s="38" t="str">
        <f t="shared" ref="AN152:AN181" si="70">IF(F152="","",AE152-AK152)</f>
        <v/>
      </c>
      <c r="AO152" s="38" t="str">
        <f t="shared" ref="AO152:AO181" si="71">IF(F152="","",AF152-AL152)</f>
        <v/>
      </c>
      <c r="AP152" s="213" t="str">
        <f t="shared" si="57"/>
        <v/>
      </c>
      <c r="AQ152" s="213" t="str">
        <f t="shared" si="58"/>
        <v/>
      </c>
      <c r="AR152" s="213" t="str">
        <f t="shared" si="59"/>
        <v/>
      </c>
    </row>
    <row r="153" spans="5:44" ht="15.6" x14ac:dyDescent="0.3">
      <c r="E153" s="130"/>
      <c r="F153" s="218"/>
      <c r="L153" s="131"/>
      <c r="N153" s="132"/>
      <c r="O153" s="40"/>
      <c r="P153" s="40"/>
      <c r="Q153" s="40"/>
      <c r="R153" s="39" t="str">
        <f t="shared" si="60"/>
        <v/>
      </c>
      <c r="S153" s="38" t="str">
        <f t="shared" si="61"/>
        <v/>
      </c>
      <c r="T153" s="38" t="str">
        <f t="shared" si="62"/>
        <v/>
      </c>
      <c r="U153" s="142">
        <v>271.43</v>
      </c>
      <c r="V153" s="142">
        <v>586.5</v>
      </c>
      <c r="W153" s="142">
        <v>646.17999999999995</v>
      </c>
      <c r="X153" s="38" t="str">
        <f t="shared" si="56"/>
        <v/>
      </c>
      <c r="Y153" s="212" t="str">
        <f>IF(F153="","",IF(S153&gt;0,MIN(Att1SmallCarriers[[#This Row],[2024 Maximum Government Contribution
Self+1]],ROUND(S153*0.75,2)),"New Option"))</f>
        <v/>
      </c>
      <c r="Z153" s="212" t="str">
        <f>IF(F153="","",IF(T153&gt;0,MIN(Att1SmallCarriers[[#This Row],[2024 Maximum Government Contribution
Family]],ROUND(T153*0.75,2)),"New Option"))</f>
        <v/>
      </c>
      <c r="AA153" s="38" t="str">
        <f t="shared" si="63"/>
        <v/>
      </c>
      <c r="AB153" s="38" t="str">
        <f t="shared" si="64"/>
        <v/>
      </c>
      <c r="AC153" s="38" t="str">
        <f t="shared" si="65"/>
        <v/>
      </c>
      <c r="AD153" s="38" t="str">
        <f t="shared" si="66"/>
        <v/>
      </c>
      <c r="AE153" s="38" t="str">
        <f t="shared" si="67"/>
        <v/>
      </c>
      <c r="AF153" s="38" t="str">
        <f t="shared" si="68"/>
        <v/>
      </c>
      <c r="AG153" s="84">
        <f>ROUND(Att1SmallCarriers[[#This Row],[2024 Maximum Government Contribution
Self]]*(1+$B$14),2)</f>
        <v>271.43</v>
      </c>
      <c r="AH153" s="84">
        <f>ROUND(Att1SmallCarriers[[#This Row],[2024 Maximum Government Contribution
Self+1]]*(1+$B$14),2)</f>
        <v>586.5</v>
      </c>
      <c r="AI153" s="84">
        <f>ROUND(Att1SmallCarriers[[#This Row],[2024 Maximum Government Contribution
Family]]*(1+$B$14),2)</f>
        <v>646.17999999999995</v>
      </c>
      <c r="AJ153" s="212" t="str">
        <f>IF(F153="","",MIN(Att1SmallCarriers[[#This Row],[ESTIMATED 2025 Maximum Government Contribution
Self]],ROUND(AD153*0.75,2)))</f>
        <v/>
      </c>
      <c r="AK153" s="212" t="str">
        <f>IF(F153="","",MIN(Att1SmallCarriers[[#This Row],[ESTIMATED 2025 Maximum Government Contribution
Self+1]],ROUND(AE153*0.75,2)))</f>
        <v/>
      </c>
      <c r="AL153" s="212" t="str">
        <f>IF(F153="","",MIN(Att1SmallCarriers[[#This Row],[ESTIMATED 2025 Maximum Government Contribution
Family]],ROUND(AF153*0.75,2)))</f>
        <v/>
      </c>
      <c r="AM153" s="38" t="str">
        <f t="shared" si="69"/>
        <v/>
      </c>
      <c r="AN153" s="38" t="str">
        <f t="shared" si="70"/>
        <v/>
      </c>
      <c r="AO153" s="38" t="str">
        <f t="shared" si="71"/>
        <v/>
      </c>
      <c r="AP153" s="213" t="str">
        <f t="shared" si="57"/>
        <v/>
      </c>
      <c r="AQ153" s="213" t="str">
        <f t="shared" si="58"/>
        <v/>
      </c>
      <c r="AR153" s="213" t="str">
        <f t="shared" si="59"/>
        <v/>
      </c>
    </row>
    <row r="154" spans="5:44" ht="15.6" x14ac:dyDescent="0.3">
      <c r="E154" s="130"/>
      <c r="F154" s="218"/>
      <c r="L154" s="131"/>
      <c r="N154" s="132"/>
      <c r="O154" s="40"/>
      <c r="P154" s="40"/>
      <c r="Q154" s="40"/>
      <c r="R154" s="39" t="str">
        <f t="shared" si="60"/>
        <v/>
      </c>
      <c r="S154" s="38" t="str">
        <f t="shared" si="61"/>
        <v/>
      </c>
      <c r="T154" s="38" t="str">
        <f t="shared" si="62"/>
        <v/>
      </c>
      <c r="U154" s="142">
        <v>271.43</v>
      </c>
      <c r="V154" s="142">
        <v>586.5</v>
      </c>
      <c r="W154" s="142">
        <v>646.17999999999995</v>
      </c>
      <c r="X154" s="38" t="str">
        <f t="shared" si="56"/>
        <v/>
      </c>
      <c r="Y154" s="212" t="str">
        <f>IF(F154="","",IF(S154&gt;0,MIN(Att1SmallCarriers[[#This Row],[2024 Maximum Government Contribution
Self+1]],ROUND(S154*0.75,2)),"New Option"))</f>
        <v/>
      </c>
      <c r="Z154" s="212" t="str">
        <f>IF(F154="","",IF(T154&gt;0,MIN(Att1SmallCarriers[[#This Row],[2024 Maximum Government Contribution
Family]],ROUND(T154*0.75,2)),"New Option"))</f>
        <v/>
      </c>
      <c r="AA154" s="38" t="str">
        <f t="shared" si="63"/>
        <v/>
      </c>
      <c r="AB154" s="38" t="str">
        <f t="shared" si="64"/>
        <v/>
      </c>
      <c r="AC154" s="38" t="str">
        <f t="shared" si="65"/>
        <v/>
      </c>
      <c r="AD154" s="38" t="str">
        <f t="shared" si="66"/>
        <v/>
      </c>
      <c r="AE154" s="38" t="str">
        <f t="shared" si="67"/>
        <v/>
      </c>
      <c r="AF154" s="38" t="str">
        <f t="shared" si="68"/>
        <v/>
      </c>
      <c r="AG154" s="84">
        <f>ROUND(Att1SmallCarriers[[#This Row],[2024 Maximum Government Contribution
Self]]*(1+$B$14),2)</f>
        <v>271.43</v>
      </c>
      <c r="AH154" s="84">
        <f>ROUND(Att1SmallCarriers[[#This Row],[2024 Maximum Government Contribution
Self+1]]*(1+$B$14),2)</f>
        <v>586.5</v>
      </c>
      <c r="AI154" s="84">
        <f>ROUND(Att1SmallCarriers[[#This Row],[2024 Maximum Government Contribution
Family]]*(1+$B$14),2)</f>
        <v>646.17999999999995</v>
      </c>
      <c r="AJ154" s="212" t="str">
        <f>IF(F154="","",MIN(Att1SmallCarriers[[#This Row],[ESTIMATED 2025 Maximum Government Contribution
Self]],ROUND(AD154*0.75,2)))</f>
        <v/>
      </c>
      <c r="AK154" s="212" t="str">
        <f>IF(F154="","",MIN(Att1SmallCarriers[[#This Row],[ESTIMATED 2025 Maximum Government Contribution
Self+1]],ROUND(AE154*0.75,2)))</f>
        <v/>
      </c>
      <c r="AL154" s="212" t="str">
        <f>IF(F154="","",MIN(Att1SmallCarriers[[#This Row],[ESTIMATED 2025 Maximum Government Contribution
Family]],ROUND(AF154*0.75,2)))</f>
        <v/>
      </c>
      <c r="AM154" s="38" t="str">
        <f t="shared" si="69"/>
        <v/>
      </c>
      <c r="AN154" s="38" t="str">
        <f t="shared" si="70"/>
        <v/>
      </c>
      <c r="AO154" s="38" t="str">
        <f t="shared" si="71"/>
        <v/>
      </c>
      <c r="AP154" s="213" t="str">
        <f t="shared" si="57"/>
        <v/>
      </c>
      <c r="AQ154" s="213" t="str">
        <f t="shared" si="58"/>
        <v/>
      </c>
      <c r="AR154" s="213" t="str">
        <f t="shared" si="59"/>
        <v/>
      </c>
    </row>
    <row r="155" spans="5:44" ht="15.6" x14ac:dyDescent="0.3">
      <c r="E155" s="130"/>
      <c r="F155" s="218"/>
      <c r="L155" s="131"/>
      <c r="N155" s="132"/>
      <c r="O155" s="40"/>
      <c r="P155" s="40"/>
      <c r="Q155" s="40"/>
      <c r="R155" s="39" t="str">
        <f t="shared" si="60"/>
        <v/>
      </c>
      <c r="S155" s="38" t="str">
        <f t="shared" si="61"/>
        <v/>
      </c>
      <c r="T155" s="38" t="str">
        <f t="shared" si="62"/>
        <v/>
      </c>
      <c r="U155" s="142">
        <v>271.43</v>
      </c>
      <c r="V155" s="142">
        <v>586.5</v>
      </c>
      <c r="W155" s="142">
        <v>646.17999999999995</v>
      </c>
      <c r="X155" s="38" t="str">
        <f t="shared" si="56"/>
        <v/>
      </c>
      <c r="Y155" s="212" t="str">
        <f>IF(F155="","",IF(S155&gt;0,MIN(Att1SmallCarriers[[#This Row],[2024 Maximum Government Contribution
Self+1]],ROUND(S155*0.75,2)),"New Option"))</f>
        <v/>
      </c>
      <c r="Z155" s="212" t="str">
        <f>IF(F155="","",IF(T155&gt;0,MIN(Att1SmallCarriers[[#This Row],[2024 Maximum Government Contribution
Family]],ROUND(T155*0.75,2)),"New Option"))</f>
        <v/>
      </c>
      <c r="AA155" s="38" t="str">
        <f t="shared" si="63"/>
        <v/>
      </c>
      <c r="AB155" s="38" t="str">
        <f t="shared" si="64"/>
        <v/>
      </c>
      <c r="AC155" s="38" t="str">
        <f t="shared" si="65"/>
        <v/>
      </c>
      <c r="AD155" s="38" t="str">
        <f t="shared" si="66"/>
        <v/>
      </c>
      <c r="AE155" s="38" t="str">
        <f t="shared" si="67"/>
        <v/>
      </c>
      <c r="AF155" s="38" t="str">
        <f t="shared" si="68"/>
        <v/>
      </c>
      <c r="AG155" s="84">
        <f>ROUND(Att1SmallCarriers[[#This Row],[2024 Maximum Government Contribution
Self]]*(1+$B$14),2)</f>
        <v>271.43</v>
      </c>
      <c r="AH155" s="84">
        <f>ROUND(Att1SmallCarriers[[#This Row],[2024 Maximum Government Contribution
Self+1]]*(1+$B$14),2)</f>
        <v>586.5</v>
      </c>
      <c r="AI155" s="84">
        <f>ROUND(Att1SmallCarriers[[#This Row],[2024 Maximum Government Contribution
Family]]*(1+$B$14),2)</f>
        <v>646.17999999999995</v>
      </c>
      <c r="AJ155" s="212" t="str">
        <f>IF(F155="","",MIN(Att1SmallCarriers[[#This Row],[ESTIMATED 2025 Maximum Government Contribution
Self]],ROUND(AD155*0.75,2)))</f>
        <v/>
      </c>
      <c r="AK155" s="212" t="str">
        <f>IF(F155="","",MIN(Att1SmallCarriers[[#This Row],[ESTIMATED 2025 Maximum Government Contribution
Self+1]],ROUND(AE155*0.75,2)))</f>
        <v/>
      </c>
      <c r="AL155" s="212" t="str">
        <f>IF(F155="","",MIN(Att1SmallCarriers[[#This Row],[ESTIMATED 2025 Maximum Government Contribution
Family]],ROUND(AF155*0.75,2)))</f>
        <v/>
      </c>
      <c r="AM155" s="38" t="str">
        <f t="shared" si="69"/>
        <v/>
      </c>
      <c r="AN155" s="38" t="str">
        <f t="shared" si="70"/>
        <v/>
      </c>
      <c r="AO155" s="38" t="str">
        <f t="shared" si="71"/>
        <v/>
      </c>
      <c r="AP155" s="213" t="str">
        <f t="shared" si="57"/>
        <v/>
      </c>
      <c r="AQ155" s="213" t="str">
        <f t="shared" si="58"/>
        <v/>
      </c>
      <c r="AR155" s="213" t="str">
        <f t="shared" si="59"/>
        <v/>
      </c>
    </row>
    <row r="156" spans="5:44" ht="15.6" x14ac:dyDescent="0.3">
      <c r="E156" s="130"/>
      <c r="F156" s="218"/>
      <c r="L156" s="131"/>
      <c r="N156" s="132"/>
      <c r="O156" s="40"/>
      <c r="P156" s="40"/>
      <c r="Q156" s="40"/>
      <c r="R156" s="39" t="str">
        <f t="shared" si="60"/>
        <v/>
      </c>
      <c r="S156" s="38" t="str">
        <f t="shared" si="61"/>
        <v/>
      </c>
      <c r="T156" s="38" t="str">
        <f t="shared" si="62"/>
        <v/>
      </c>
      <c r="U156" s="142">
        <v>271.43</v>
      </c>
      <c r="V156" s="142">
        <v>586.5</v>
      </c>
      <c r="W156" s="142">
        <v>646.17999999999995</v>
      </c>
      <c r="X156" s="38" t="str">
        <f t="shared" si="56"/>
        <v/>
      </c>
      <c r="Y156" s="212" t="str">
        <f>IF(F156="","",IF(S156&gt;0,MIN(Att1SmallCarriers[[#This Row],[2024 Maximum Government Contribution
Self+1]],ROUND(S156*0.75,2)),"New Option"))</f>
        <v/>
      </c>
      <c r="Z156" s="212" t="str">
        <f>IF(F156="","",IF(T156&gt;0,MIN(Att1SmallCarriers[[#This Row],[2024 Maximum Government Contribution
Family]],ROUND(T156*0.75,2)),"New Option"))</f>
        <v/>
      </c>
      <c r="AA156" s="38" t="str">
        <f t="shared" si="63"/>
        <v/>
      </c>
      <c r="AB156" s="38" t="str">
        <f t="shared" si="64"/>
        <v/>
      </c>
      <c r="AC156" s="38" t="str">
        <f t="shared" si="65"/>
        <v/>
      </c>
      <c r="AD156" s="38" t="str">
        <f t="shared" si="66"/>
        <v/>
      </c>
      <c r="AE156" s="38" t="str">
        <f t="shared" si="67"/>
        <v/>
      </c>
      <c r="AF156" s="38" t="str">
        <f t="shared" si="68"/>
        <v/>
      </c>
      <c r="AG156" s="84">
        <f>ROUND(Att1SmallCarriers[[#This Row],[2024 Maximum Government Contribution
Self]]*(1+$B$14),2)</f>
        <v>271.43</v>
      </c>
      <c r="AH156" s="84">
        <f>ROUND(Att1SmallCarriers[[#This Row],[2024 Maximum Government Contribution
Self+1]]*(1+$B$14),2)</f>
        <v>586.5</v>
      </c>
      <c r="AI156" s="84">
        <f>ROUND(Att1SmallCarriers[[#This Row],[2024 Maximum Government Contribution
Family]]*(1+$B$14),2)</f>
        <v>646.17999999999995</v>
      </c>
      <c r="AJ156" s="212" t="str">
        <f>IF(F156="","",MIN(Att1SmallCarriers[[#This Row],[ESTIMATED 2025 Maximum Government Contribution
Self]],ROUND(AD156*0.75,2)))</f>
        <v/>
      </c>
      <c r="AK156" s="212" t="str">
        <f>IF(F156="","",MIN(Att1SmallCarriers[[#This Row],[ESTIMATED 2025 Maximum Government Contribution
Self+1]],ROUND(AE156*0.75,2)))</f>
        <v/>
      </c>
      <c r="AL156" s="212" t="str">
        <f>IF(F156="","",MIN(Att1SmallCarriers[[#This Row],[ESTIMATED 2025 Maximum Government Contribution
Family]],ROUND(AF156*0.75,2)))</f>
        <v/>
      </c>
      <c r="AM156" s="38" t="str">
        <f t="shared" si="69"/>
        <v/>
      </c>
      <c r="AN156" s="38" t="str">
        <f t="shared" si="70"/>
        <v/>
      </c>
      <c r="AO156" s="38" t="str">
        <f t="shared" si="71"/>
        <v/>
      </c>
      <c r="AP156" s="213" t="str">
        <f t="shared" si="57"/>
        <v/>
      </c>
      <c r="AQ156" s="213" t="str">
        <f t="shared" si="58"/>
        <v/>
      </c>
      <c r="AR156" s="213" t="str">
        <f t="shared" si="59"/>
        <v/>
      </c>
    </row>
    <row r="157" spans="5:44" ht="15.6" x14ac:dyDescent="0.3">
      <c r="E157" s="130"/>
      <c r="F157" s="218"/>
      <c r="L157" s="131"/>
      <c r="N157" s="132"/>
      <c r="O157" s="40"/>
      <c r="P157" s="40"/>
      <c r="Q157" s="40"/>
      <c r="R157" s="39" t="str">
        <f t="shared" si="60"/>
        <v/>
      </c>
      <c r="S157" s="38" t="str">
        <f t="shared" si="61"/>
        <v/>
      </c>
      <c r="T157" s="38" t="str">
        <f t="shared" si="62"/>
        <v/>
      </c>
      <c r="U157" s="142">
        <v>271.43</v>
      </c>
      <c r="V157" s="142">
        <v>586.5</v>
      </c>
      <c r="W157" s="142">
        <v>646.17999999999995</v>
      </c>
      <c r="X157" s="38" t="str">
        <f t="shared" si="56"/>
        <v/>
      </c>
      <c r="Y157" s="212" t="str">
        <f>IF(F157="","",IF(S157&gt;0,MIN(Att1SmallCarriers[[#This Row],[2024 Maximum Government Contribution
Self+1]],ROUND(S157*0.75,2)),"New Option"))</f>
        <v/>
      </c>
      <c r="Z157" s="212" t="str">
        <f>IF(F157="","",IF(T157&gt;0,MIN(Att1SmallCarriers[[#This Row],[2024 Maximum Government Contribution
Family]],ROUND(T157*0.75,2)),"New Option"))</f>
        <v/>
      </c>
      <c r="AA157" s="38" t="str">
        <f t="shared" si="63"/>
        <v/>
      </c>
      <c r="AB157" s="38" t="str">
        <f t="shared" si="64"/>
        <v/>
      </c>
      <c r="AC157" s="38" t="str">
        <f t="shared" si="65"/>
        <v/>
      </c>
      <c r="AD157" s="38" t="str">
        <f t="shared" si="66"/>
        <v/>
      </c>
      <c r="AE157" s="38" t="str">
        <f t="shared" si="67"/>
        <v/>
      </c>
      <c r="AF157" s="38" t="str">
        <f t="shared" si="68"/>
        <v/>
      </c>
      <c r="AG157" s="84">
        <f>ROUND(Att1SmallCarriers[[#This Row],[2024 Maximum Government Contribution
Self]]*(1+$B$14),2)</f>
        <v>271.43</v>
      </c>
      <c r="AH157" s="84">
        <f>ROUND(Att1SmallCarriers[[#This Row],[2024 Maximum Government Contribution
Self+1]]*(1+$B$14),2)</f>
        <v>586.5</v>
      </c>
      <c r="AI157" s="84">
        <f>ROUND(Att1SmallCarriers[[#This Row],[2024 Maximum Government Contribution
Family]]*(1+$B$14),2)</f>
        <v>646.17999999999995</v>
      </c>
      <c r="AJ157" s="212" t="str">
        <f>IF(F157="","",MIN(Att1SmallCarriers[[#This Row],[ESTIMATED 2025 Maximum Government Contribution
Self]],ROUND(AD157*0.75,2)))</f>
        <v/>
      </c>
      <c r="AK157" s="212" t="str">
        <f>IF(F157="","",MIN(Att1SmallCarriers[[#This Row],[ESTIMATED 2025 Maximum Government Contribution
Self+1]],ROUND(AE157*0.75,2)))</f>
        <v/>
      </c>
      <c r="AL157" s="212" t="str">
        <f>IF(F157="","",MIN(Att1SmallCarriers[[#This Row],[ESTIMATED 2025 Maximum Government Contribution
Family]],ROUND(AF157*0.75,2)))</f>
        <v/>
      </c>
      <c r="AM157" s="38" t="str">
        <f t="shared" si="69"/>
        <v/>
      </c>
      <c r="AN157" s="38" t="str">
        <f t="shared" si="70"/>
        <v/>
      </c>
      <c r="AO157" s="38" t="str">
        <f t="shared" si="71"/>
        <v/>
      </c>
      <c r="AP157" s="213" t="str">
        <f t="shared" si="57"/>
        <v/>
      </c>
      <c r="AQ157" s="213" t="str">
        <f t="shared" si="58"/>
        <v/>
      </c>
      <c r="AR157" s="213" t="str">
        <f t="shared" si="59"/>
        <v/>
      </c>
    </row>
    <row r="158" spans="5:44" ht="15.6" x14ac:dyDescent="0.3">
      <c r="E158" s="130"/>
      <c r="F158" s="218"/>
      <c r="L158" s="131"/>
      <c r="N158" s="132"/>
      <c r="O158" s="40"/>
      <c r="P158" s="40"/>
      <c r="Q158" s="40"/>
      <c r="R158" s="39" t="str">
        <f t="shared" si="60"/>
        <v/>
      </c>
      <c r="S158" s="38" t="str">
        <f t="shared" si="61"/>
        <v/>
      </c>
      <c r="T158" s="38" t="str">
        <f t="shared" si="62"/>
        <v/>
      </c>
      <c r="U158" s="142">
        <v>271.43</v>
      </c>
      <c r="V158" s="142">
        <v>586.5</v>
      </c>
      <c r="W158" s="142">
        <v>646.17999999999995</v>
      </c>
      <c r="X158" s="38" t="str">
        <f t="shared" si="56"/>
        <v/>
      </c>
      <c r="Y158" s="212" t="str">
        <f>IF(F158="","",IF(S158&gt;0,MIN(Att1SmallCarriers[[#This Row],[2024 Maximum Government Contribution
Self+1]],ROUND(S158*0.75,2)),"New Option"))</f>
        <v/>
      </c>
      <c r="Z158" s="212" t="str">
        <f>IF(F158="","",IF(T158&gt;0,MIN(Att1SmallCarriers[[#This Row],[2024 Maximum Government Contribution
Family]],ROUND(T158*0.75,2)),"New Option"))</f>
        <v/>
      </c>
      <c r="AA158" s="38" t="str">
        <f t="shared" si="63"/>
        <v/>
      </c>
      <c r="AB158" s="38" t="str">
        <f t="shared" si="64"/>
        <v/>
      </c>
      <c r="AC158" s="38" t="str">
        <f t="shared" si="65"/>
        <v/>
      </c>
      <c r="AD158" s="38" t="str">
        <f t="shared" si="66"/>
        <v/>
      </c>
      <c r="AE158" s="38" t="str">
        <f t="shared" si="67"/>
        <v/>
      </c>
      <c r="AF158" s="38" t="str">
        <f t="shared" si="68"/>
        <v/>
      </c>
      <c r="AG158" s="84">
        <f>ROUND(Att1SmallCarriers[[#This Row],[2024 Maximum Government Contribution
Self]]*(1+$B$14),2)</f>
        <v>271.43</v>
      </c>
      <c r="AH158" s="84">
        <f>ROUND(Att1SmallCarriers[[#This Row],[2024 Maximum Government Contribution
Self+1]]*(1+$B$14),2)</f>
        <v>586.5</v>
      </c>
      <c r="AI158" s="84">
        <f>ROUND(Att1SmallCarriers[[#This Row],[2024 Maximum Government Contribution
Family]]*(1+$B$14),2)</f>
        <v>646.17999999999995</v>
      </c>
      <c r="AJ158" s="212" t="str">
        <f>IF(F158="","",MIN(Att1SmallCarriers[[#This Row],[ESTIMATED 2025 Maximum Government Contribution
Self]],ROUND(AD158*0.75,2)))</f>
        <v/>
      </c>
      <c r="AK158" s="212" t="str">
        <f>IF(F158="","",MIN(Att1SmallCarriers[[#This Row],[ESTIMATED 2025 Maximum Government Contribution
Self+1]],ROUND(AE158*0.75,2)))</f>
        <v/>
      </c>
      <c r="AL158" s="212" t="str">
        <f>IF(F158="","",MIN(Att1SmallCarriers[[#This Row],[ESTIMATED 2025 Maximum Government Contribution
Family]],ROUND(AF158*0.75,2)))</f>
        <v/>
      </c>
      <c r="AM158" s="38" t="str">
        <f t="shared" si="69"/>
        <v/>
      </c>
      <c r="AN158" s="38" t="str">
        <f t="shared" si="70"/>
        <v/>
      </c>
      <c r="AO158" s="38" t="str">
        <f t="shared" si="71"/>
        <v/>
      </c>
      <c r="AP158" s="213" t="str">
        <f t="shared" si="57"/>
        <v/>
      </c>
      <c r="AQ158" s="213" t="str">
        <f t="shared" si="58"/>
        <v/>
      </c>
      <c r="AR158" s="213" t="str">
        <f t="shared" si="59"/>
        <v/>
      </c>
    </row>
    <row r="159" spans="5:44" ht="15.6" x14ac:dyDescent="0.3">
      <c r="E159" s="130"/>
      <c r="F159" s="218"/>
      <c r="L159" s="131"/>
      <c r="N159" s="132"/>
      <c r="O159" s="40"/>
      <c r="P159" s="40"/>
      <c r="Q159" s="40"/>
      <c r="R159" s="39" t="str">
        <f t="shared" si="60"/>
        <v/>
      </c>
      <c r="S159" s="38" t="str">
        <f t="shared" si="61"/>
        <v/>
      </c>
      <c r="T159" s="38" t="str">
        <f t="shared" si="62"/>
        <v/>
      </c>
      <c r="U159" s="142">
        <v>271.43</v>
      </c>
      <c r="V159" s="142">
        <v>586.5</v>
      </c>
      <c r="W159" s="142">
        <v>646.17999999999995</v>
      </c>
      <c r="X159" s="38" t="str">
        <f t="shared" si="56"/>
        <v/>
      </c>
      <c r="Y159" s="212" t="str">
        <f>IF(F159="","",IF(S159&gt;0,MIN(Att1SmallCarriers[[#This Row],[2024 Maximum Government Contribution
Self+1]],ROUND(S159*0.75,2)),"New Option"))</f>
        <v/>
      </c>
      <c r="Z159" s="212" t="str">
        <f>IF(F159="","",IF(T159&gt;0,MIN(Att1SmallCarriers[[#This Row],[2024 Maximum Government Contribution
Family]],ROUND(T159*0.75,2)),"New Option"))</f>
        <v/>
      </c>
      <c r="AA159" s="38" t="str">
        <f t="shared" si="63"/>
        <v/>
      </c>
      <c r="AB159" s="38" t="str">
        <f t="shared" si="64"/>
        <v/>
      </c>
      <c r="AC159" s="38" t="str">
        <f t="shared" si="65"/>
        <v/>
      </c>
      <c r="AD159" s="38" t="str">
        <f t="shared" si="66"/>
        <v/>
      </c>
      <c r="AE159" s="38" t="str">
        <f t="shared" si="67"/>
        <v/>
      </c>
      <c r="AF159" s="38" t="str">
        <f t="shared" si="68"/>
        <v/>
      </c>
      <c r="AG159" s="84">
        <f>ROUND(Att1SmallCarriers[[#This Row],[2024 Maximum Government Contribution
Self]]*(1+$B$14),2)</f>
        <v>271.43</v>
      </c>
      <c r="AH159" s="84">
        <f>ROUND(Att1SmallCarriers[[#This Row],[2024 Maximum Government Contribution
Self+1]]*(1+$B$14),2)</f>
        <v>586.5</v>
      </c>
      <c r="AI159" s="84">
        <f>ROUND(Att1SmallCarriers[[#This Row],[2024 Maximum Government Contribution
Family]]*(1+$B$14),2)</f>
        <v>646.17999999999995</v>
      </c>
      <c r="AJ159" s="212" t="str">
        <f>IF(F159="","",MIN(Att1SmallCarriers[[#This Row],[ESTIMATED 2025 Maximum Government Contribution
Self]],ROUND(AD159*0.75,2)))</f>
        <v/>
      </c>
      <c r="AK159" s="212" t="str">
        <f>IF(F159="","",MIN(Att1SmallCarriers[[#This Row],[ESTIMATED 2025 Maximum Government Contribution
Self+1]],ROUND(AE159*0.75,2)))</f>
        <v/>
      </c>
      <c r="AL159" s="212" t="str">
        <f>IF(F159="","",MIN(Att1SmallCarriers[[#This Row],[ESTIMATED 2025 Maximum Government Contribution
Family]],ROUND(AF159*0.75,2)))</f>
        <v/>
      </c>
      <c r="AM159" s="38" t="str">
        <f t="shared" si="69"/>
        <v/>
      </c>
      <c r="AN159" s="38" t="str">
        <f t="shared" si="70"/>
        <v/>
      </c>
      <c r="AO159" s="38" t="str">
        <f t="shared" si="71"/>
        <v/>
      </c>
      <c r="AP159" s="213" t="str">
        <f t="shared" si="57"/>
        <v/>
      </c>
      <c r="AQ159" s="213" t="str">
        <f t="shared" si="58"/>
        <v/>
      </c>
      <c r="AR159" s="213" t="str">
        <f t="shared" si="59"/>
        <v/>
      </c>
    </row>
    <row r="160" spans="5:44" ht="15.6" x14ac:dyDescent="0.3">
      <c r="E160" s="130"/>
      <c r="F160" s="218"/>
      <c r="L160" s="131"/>
      <c r="N160" s="132"/>
      <c r="O160" s="40"/>
      <c r="P160" s="40"/>
      <c r="Q160" s="40"/>
      <c r="R160" s="39" t="str">
        <f t="shared" si="60"/>
        <v/>
      </c>
      <c r="S160" s="38" t="str">
        <f t="shared" si="61"/>
        <v/>
      </c>
      <c r="T160" s="38" t="str">
        <f t="shared" si="62"/>
        <v/>
      </c>
      <c r="U160" s="142">
        <v>271.43</v>
      </c>
      <c r="V160" s="142">
        <v>586.5</v>
      </c>
      <c r="W160" s="142">
        <v>646.17999999999995</v>
      </c>
      <c r="X160" s="38" t="str">
        <f t="shared" si="56"/>
        <v/>
      </c>
      <c r="Y160" s="212" t="str">
        <f>IF(F160="","",IF(S160&gt;0,MIN(Att1SmallCarriers[[#This Row],[2024 Maximum Government Contribution
Self+1]],ROUND(S160*0.75,2)),"New Option"))</f>
        <v/>
      </c>
      <c r="Z160" s="212" t="str">
        <f>IF(F160="","",IF(T160&gt;0,MIN(Att1SmallCarriers[[#This Row],[2024 Maximum Government Contribution
Family]],ROUND(T160*0.75,2)),"New Option"))</f>
        <v/>
      </c>
      <c r="AA160" s="38" t="str">
        <f t="shared" si="63"/>
        <v/>
      </c>
      <c r="AB160" s="38" t="str">
        <f t="shared" si="64"/>
        <v/>
      </c>
      <c r="AC160" s="38" t="str">
        <f t="shared" si="65"/>
        <v/>
      </c>
      <c r="AD160" s="38" t="str">
        <f t="shared" si="66"/>
        <v/>
      </c>
      <c r="AE160" s="38" t="str">
        <f t="shared" si="67"/>
        <v/>
      </c>
      <c r="AF160" s="38" t="str">
        <f t="shared" si="68"/>
        <v/>
      </c>
      <c r="AG160" s="84">
        <f>ROUND(Att1SmallCarriers[[#This Row],[2024 Maximum Government Contribution
Self]]*(1+$B$14),2)</f>
        <v>271.43</v>
      </c>
      <c r="AH160" s="84">
        <f>ROUND(Att1SmallCarriers[[#This Row],[2024 Maximum Government Contribution
Self+1]]*(1+$B$14),2)</f>
        <v>586.5</v>
      </c>
      <c r="AI160" s="84">
        <f>ROUND(Att1SmallCarriers[[#This Row],[2024 Maximum Government Contribution
Family]]*(1+$B$14),2)</f>
        <v>646.17999999999995</v>
      </c>
      <c r="AJ160" s="212" t="str">
        <f>IF(F160="","",MIN(Att1SmallCarriers[[#This Row],[ESTIMATED 2025 Maximum Government Contribution
Self]],ROUND(AD160*0.75,2)))</f>
        <v/>
      </c>
      <c r="AK160" s="212" t="str">
        <f>IF(F160="","",MIN(Att1SmallCarriers[[#This Row],[ESTIMATED 2025 Maximum Government Contribution
Self+1]],ROUND(AE160*0.75,2)))</f>
        <v/>
      </c>
      <c r="AL160" s="212" t="str">
        <f>IF(F160="","",MIN(Att1SmallCarriers[[#This Row],[ESTIMATED 2025 Maximum Government Contribution
Family]],ROUND(AF160*0.75,2)))</f>
        <v/>
      </c>
      <c r="AM160" s="38" t="str">
        <f t="shared" si="69"/>
        <v/>
      </c>
      <c r="AN160" s="38" t="str">
        <f t="shared" si="70"/>
        <v/>
      </c>
      <c r="AO160" s="38" t="str">
        <f t="shared" si="71"/>
        <v/>
      </c>
      <c r="AP160" s="213" t="str">
        <f t="shared" si="57"/>
        <v/>
      </c>
      <c r="AQ160" s="213" t="str">
        <f t="shared" si="58"/>
        <v/>
      </c>
      <c r="AR160" s="213" t="str">
        <f t="shared" si="59"/>
        <v/>
      </c>
    </row>
    <row r="161" spans="5:44" ht="15.6" x14ac:dyDescent="0.3">
      <c r="E161" s="130"/>
      <c r="F161" s="218"/>
      <c r="L161" s="131"/>
      <c r="N161" s="132"/>
      <c r="O161" s="40"/>
      <c r="P161" s="40"/>
      <c r="Q161" s="40"/>
      <c r="R161" s="39" t="str">
        <f t="shared" si="60"/>
        <v/>
      </c>
      <c r="S161" s="38" t="str">
        <f t="shared" si="61"/>
        <v/>
      </c>
      <c r="T161" s="38" t="str">
        <f t="shared" si="62"/>
        <v/>
      </c>
      <c r="U161" s="142">
        <v>271.43</v>
      </c>
      <c r="V161" s="142">
        <v>586.5</v>
      </c>
      <c r="W161" s="142">
        <v>646.17999999999995</v>
      </c>
      <c r="X161" s="38" t="str">
        <f t="shared" si="56"/>
        <v/>
      </c>
      <c r="Y161" s="212" t="str">
        <f>IF(F161="","",IF(S161&gt;0,MIN(Att1SmallCarriers[[#This Row],[2024 Maximum Government Contribution
Self+1]],ROUND(S161*0.75,2)),"New Option"))</f>
        <v/>
      </c>
      <c r="Z161" s="212" t="str">
        <f>IF(F161="","",IF(T161&gt;0,MIN(Att1SmallCarriers[[#This Row],[2024 Maximum Government Contribution
Family]],ROUND(T161*0.75,2)),"New Option"))</f>
        <v/>
      </c>
      <c r="AA161" s="38" t="str">
        <f t="shared" si="63"/>
        <v/>
      </c>
      <c r="AB161" s="38" t="str">
        <f t="shared" si="64"/>
        <v/>
      </c>
      <c r="AC161" s="38" t="str">
        <f t="shared" si="65"/>
        <v/>
      </c>
      <c r="AD161" s="38" t="str">
        <f t="shared" si="66"/>
        <v/>
      </c>
      <c r="AE161" s="38" t="str">
        <f t="shared" si="67"/>
        <v/>
      </c>
      <c r="AF161" s="38" t="str">
        <f t="shared" si="68"/>
        <v/>
      </c>
      <c r="AG161" s="84">
        <f>ROUND(Att1SmallCarriers[[#This Row],[2024 Maximum Government Contribution
Self]]*(1+$B$14),2)</f>
        <v>271.43</v>
      </c>
      <c r="AH161" s="84">
        <f>ROUND(Att1SmallCarriers[[#This Row],[2024 Maximum Government Contribution
Self+1]]*(1+$B$14),2)</f>
        <v>586.5</v>
      </c>
      <c r="AI161" s="84">
        <f>ROUND(Att1SmallCarriers[[#This Row],[2024 Maximum Government Contribution
Family]]*(1+$B$14),2)</f>
        <v>646.17999999999995</v>
      </c>
      <c r="AJ161" s="212" t="str">
        <f>IF(F161="","",MIN(Att1SmallCarriers[[#This Row],[ESTIMATED 2025 Maximum Government Contribution
Self]],ROUND(AD161*0.75,2)))</f>
        <v/>
      </c>
      <c r="AK161" s="212" t="str">
        <f>IF(F161="","",MIN(Att1SmallCarriers[[#This Row],[ESTIMATED 2025 Maximum Government Contribution
Self+1]],ROUND(AE161*0.75,2)))</f>
        <v/>
      </c>
      <c r="AL161" s="212" t="str">
        <f>IF(F161="","",MIN(Att1SmallCarriers[[#This Row],[ESTIMATED 2025 Maximum Government Contribution
Family]],ROUND(AF161*0.75,2)))</f>
        <v/>
      </c>
      <c r="AM161" s="38" t="str">
        <f t="shared" si="69"/>
        <v/>
      </c>
      <c r="AN161" s="38" t="str">
        <f t="shared" si="70"/>
        <v/>
      </c>
      <c r="AO161" s="38" t="str">
        <f t="shared" si="71"/>
        <v/>
      </c>
      <c r="AP161" s="213" t="str">
        <f t="shared" si="57"/>
        <v/>
      </c>
      <c r="AQ161" s="213" t="str">
        <f t="shared" si="58"/>
        <v/>
      </c>
      <c r="AR161" s="213" t="str">
        <f t="shared" si="59"/>
        <v/>
      </c>
    </row>
    <row r="162" spans="5:44" ht="15.6" x14ac:dyDescent="0.3">
      <c r="E162" s="130"/>
      <c r="F162" s="218"/>
      <c r="L162" s="131"/>
      <c r="N162" s="132"/>
      <c r="O162" s="40"/>
      <c r="P162" s="40"/>
      <c r="Q162" s="40"/>
      <c r="R162" s="39" t="str">
        <f t="shared" si="60"/>
        <v/>
      </c>
      <c r="S162" s="38" t="str">
        <f t="shared" si="61"/>
        <v/>
      </c>
      <c r="T162" s="38" t="str">
        <f t="shared" si="62"/>
        <v/>
      </c>
      <c r="U162" s="142">
        <v>271.43</v>
      </c>
      <c r="V162" s="142">
        <v>586.5</v>
      </c>
      <c r="W162" s="142">
        <v>646.17999999999995</v>
      </c>
      <c r="X162" s="38" t="str">
        <f t="shared" si="56"/>
        <v/>
      </c>
      <c r="Y162" s="212" t="str">
        <f>IF(F162="","",IF(S162&gt;0,MIN(Att1SmallCarriers[[#This Row],[2024 Maximum Government Contribution
Self+1]],ROUND(S162*0.75,2)),"New Option"))</f>
        <v/>
      </c>
      <c r="Z162" s="212" t="str">
        <f>IF(F162="","",IF(T162&gt;0,MIN(Att1SmallCarriers[[#This Row],[2024 Maximum Government Contribution
Family]],ROUND(T162*0.75,2)),"New Option"))</f>
        <v/>
      </c>
      <c r="AA162" s="38" t="str">
        <f t="shared" si="63"/>
        <v/>
      </c>
      <c r="AB162" s="38" t="str">
        <f t="shared" si="64"/>
        <v/>
      </c>
      <c r="AC162" s="38" t="str">
        <f t="shared" si="65"/>
        <v/>
      </c>
      <c r="AD162" s="38" t="str">
        <f t="shared" si="66"/>
        <v/>
      </c>
      <c r="AE162" s="38" t="str">
        <f t="shared" si="67"/>
        <v/>
      </c>
      <c r="AF162" s="38" t="str">
        <f t="shared" si="68"/>
        <v/>
      </c>
      <c r="AG162" s="84">
        <f>ROUND(Att1SmallCarriers[[#This Row],[2024 Maximum Government Contribution
Self]]*(1+$B$14),2)</f>
        <v>271.43</v>
      </c>
      <c r="AH162" s="84">
        <f>ROUND(Att1SmallCarriers[[#This Row],[2024 Maximum Government Contribution
Self+1]]*(1+$B$14),2)</f>
        <v>586.5</v>
      </c>
      <c r="AI162" s="84">
        <f>ROUND(Att1SmallCarriers[[#This Row],[2024 Maximum Government Contribution
Family]]*(1+$B$14),2)</f>
        <v>646.17999999999995</v>
      </c>
      <c r="AJ162" s="212" t="str">
        <f>IF(F162="","",MIN(Att1SmallCarriers[[#This Row],[ESTIMATED 2025 Maximum Government Contribution
Self]],ROUND(AD162*0.75,2)))</f>
        <v/>
      </c>
      <c r="AK162" s="212" t="str">
        <f>IF(F162="","",MIN(Att1SmallCarriers[[#This Row],[ESTIMATED 2025 Maximum Government Contribution
Self+1]],ROUND(AE162*0.75,2)))</f>
        <v/>
      </c>
      <c r="AL162" s="212" t="str">
        <f>IF(F162="","",MIN(Att1SmallCarriers[[#This Row],[ESTIMATED 2025 Maximum Government Contribution
Family]],ROUND(AF162*0.75,2)))</f>
        <v/>
      </c>
      <c r="AM162" s="38" t="str">
        <f t="shared" si="69"/>
        <v/>
      </c>
      <c r="AN162" s="38" t="str">
        <f t="shared" si="70"/>
        <v/>
      </c>
      <c r="AO162" s="38" t="str">
        <f t="shared" si="71"/>
        <v/>
      </c>
      <c r="AP162" s="213" t="str">
        <f t="shared" si="57"/>
        <v/>
      </c>
      <c r="AQ162" s="213" t="str">
        <f t="shared" si="58"/>
        <v/>
      </c>
      <c r="AR162" s="213" t="str">
        <f t="shared" si="59"/>
        <v/>
      </c>
    </row>
    <row r="163" spans="5:44" ht="15.6" x14ac:dyDescent="0.3">
      <c r="E163" s="130"/>
      <c r="F163" s="218"/>
      <c r="L163" s="131"/>
      <c r="N163" s="132"/>
      <c r="O163" s="40"/>
      <c r="P163" s="40"/>
      <c r="Q163" s="40"/>
      <c r="R163" s="39" t="str">
        <f t="shared" si="60"/>
        <v/>
      </c>
      <c r="S163" s="38" t="str">
        <f t="shared" si="61"/>
        <v/>
      </c>
      <c r="T163" s="38" t="str">
        <f t="shared" si="62"/>
        <v/>
      </c>
      <c r="U163" s="142">
        <v>271.43</v>
      </c>
      <c r="V163" s="142">
        <v>586.5</v>
      </c>
      <c r="W163" s="142">
        <v>646.17999999999995</v>
      </c>
      <c r="X163" s="38" t="str">
        <f t="shared" si="56"/>
        <v/>
      </c>
      <c r="Y163" s="212" t="str">
        <f>IF(F163="","",IF(S163&gt;0,MIN(Att1SmallCarriers[[#This Row],[2024 Maximum Government Contribution
Self+1]],ROUND(S163*0.75,2)),"New Option"))</f>
        <v/>
      </c>
      <c r="Z163" s="212" t="str">
        <f>IF(F163="","",IF(T163&gt;0,MIN(Att1SmallCarriers[[#This Row],[2024 Maximum Government Contribution
Family]],ROUND(T163*0.75,2)),"New Option"))</f>
        <v/>
      </c>
      <c r="AA163" s="38" t="str">
        <f t="shared" si="63"/>
        <v/>
      </c>
      <c r="AB163" s="38" t="str">
        <f t="shared" si="64"/>
        <v/>
      </c>
      <c r="AC163" s="38" t="str">
        <f t="shared" si="65"/>
        <v/>
      </c>
      <c r="AD163" s="38" t="str">
        <f t="shared" si="66"/>
        <v/>
      </c>
      <c r="AE163" s="38" t="str">
        <f t="shared" si="67"/>
        <v/>
      </c>
      <c r="AF163" s="38" t="str">
        <f t="shared" si="68"/>
        <v/>
      </c>
      <c r="AG163" s="84">
        <f>ROUND(Att1SmallCarriers[[#This Row],[2024 Maximum Government Contribution
Self]]*(1+$B$14),2)</f>
        <v>271.43</v>
      </c>
      <c r="AH163" s="84">
        <f>ROUND(Att1SmallCarriers[[#This Row],[2024 Maximum Government Contribution
Self+1]]*(1+$B$14),2)</f>
        <v>586.5</v>
      </c>
      <c r="AI163" s="84">
        <f>ROUND(Att1SmallCarriers[[#This Row],[2024 Maximum Government Contribution
Family]]*(1+$B$14),2)</f>
        <v>646.17999999999995</v>
      </c>
      <c r="AJ163" s="212" t="str">
        <f>IF(F163="","",MIN(Att1SmallCarriers[[#This Row],[ESTIMATED 2025 Maximum Government Contribution
Self]],ROUND(AD163*0.75,2)))</f>
        <v/>
      </c>
      <c r="AK163" s="212" t="str">
        <f>IF(F163="","",MIN(Att1SmallCarriers[[#This Row],[ESTIMATED 2025 Maximum Government Contribution
Self+1]],ROUND(AE163*0.75,2)))</f>
        <v/>
      </c>
      <c r="AL163" s="212" t="str">
        <f>IF(F163="","",MIN(Att1SmallCarriers[[#This Row],[ESTIMATED 2025 Maximum Government Contribution
Family]],ROUND(AF163*0.75,2)))</f>
        <v/>
      </c>
      <c r="AM163" s="38" t="str">
        <f t="shared" si="69"/>
        <v/>
      </c>
      <c r="AN163" s="38" t="str">
        <f t="shared" si="70"/>
        <v/>
      </c>
      <c r="AO163" s="38" t="str">
        <f t="shared" si="71"/>
        <v/>
      </c>
      <c r="AP163" s="213" t="str">
        <f t="shared" si="57"/>
        <v/>
      </c>
      <c r="AQ163" s="213" t="str">
        <f t="shared" si="58"/>
        <v/>
      </c>
      <c r="AR163" s="213" t="str">
        <f t="shared" si="59"/>
        <v/>
      </c>
    </row>
    <row r="164" spans="5:44" ht="15.6" x14ac:dyDescent="0.3">
      <c r="E164" s="130"/>
      <c r="F164" s="218"/>
      <c r="L164" s="131"/>
      <c r="N164" s="132"/>
      <c r="O164" s="40"/>
      <c r="P164" s="40"/>
      <c r="Q164" s="40"/>
      <c r="R164" s="39" t="str">
        <f t="shared" si="60"/>
        <v/>
      </c>
      <c r="S164" s="38" t="str">
        <f t="shared" si="61"/>
        <v/>
      </c>
      <c r="T164" s="38" t="str">
        <f t="shared" si="62"/>
        <v/>
      </c>
      <c r="U164" s="142">
        <v>271.43</v>
      </c>
      <c r="V164" s="142">
        <v>586.5</v>
      </c>
      <c r="W164" s="142">
        <v>646.17999999999995</v>
      </c>
      <c r="X164" s="38" t="str">
        <f t="shared" si="56"/>
        <v/>
      </c>
      <c r="Y164" s="212" t="str">
        <f>IF(F164="","",IF(S164&gt;0,MIN(Att1SmallCarriers[[#This Row],[2024 Maximum Government Contribution
Self+1]],ROUND(S164*0.75,2)),"New Option"))</f>
        <v/>
      </c>
      <c r="Z164" s="212" t="str">
        <f>IF(F164="","",IF(T164&gt;0,MIN(Att1SmallCarriers[[#This Row],[2024 Maximum Government Contribution
Family]],ROUND(T164*0.75,2)),"New Option"))</f>
        <v/>
      </c>
      <c r="AA164" s="38" t="str">
        <f t="shared" si="63"/>
        <v/>
      </c>
      <c r="AB164" s="38" t="str">
        <f t="shared" si="64"/>
        <v/>
      </c>
      <c r="AC164" s="38" t="str">
        <f t="shared" si="65"/>
        <v/>
      </c>
      <c r="AD164" s="38" t="str">
        <f t="shared" si="66"/>
        <v/>
      </c>
      <c r="AE164" s="38" t="str">
        <f t="shared" si="67"/>
        <v/>
      </c>
      <c r="AF164" s="38" t="str">
        <f t="shared" si="68"/>
        <v/>
      </c>
      <c r="AG164" s="84">
        <f>ROUND(Att1SmallCarriers[[#This Row],[2024 Maximum Government Contribution
Self]]*(1+$B$14),2)</f>
        <v>271.43</v>
      </c>
      <c r="AH164" s="84">
        <f>ROUND(Att1SmallCarriers[[#This Row],[2024 Maximum Government Contribution
Self+1]]*(1+$B$14),2)</f>
        <v>586.5</v>
      </c>
      <c r="AI164" s="84">
        <f>ROUND(Att1SmallCarriers[[#This Row],[2024 Maximum Government Contribution
Family]]*(1+$B$14),2)</f>
        <v>646.17999999999995</v>
      </c>
      <c r="AJ164" s="212" t="str">
        <f>IF(F164="","",MIN(Att1SmallCarriers[[#This Row],[ESTIMATED 2025 Maximum Government Contribution
Self]],ROUND(AD164*0.75,2)))</f>
        <v/>
      </c>
      <c r="AK164" s="212" t="str">
        <f>IF(F164="","",MIN(Att1SmallCarriers[[#This Row],[ESTIMATED 2025 Maximum Government Contribution
Self+1]],ROUND(AE164*0.75,2)))</f>
        <v/>
      </c>
      <c r="AL164" s="212" t="str">
        <f>IF(F164="","",MIN(Att1SmallCarriers[[#This Row],[ESTIMATED 2025 Maximum Government Contribution
Family]],ROUND(AF164*0.75,2)))</f>
        <v/>
      </c>
      <c r="AM164" s="38" t="str">
        <f t="shared" si="69"/>
        <v/>
      </c>
      <c r="AN164" s="38" t="str">
        <f t="shared" si="70"/>
        <v/>
      </c>
      <c r="AO164" s="38" t="str">
        <f t="shared" si="71"/>
        <v/>
      </c>
      <c r="AP164" s="213" t="str">
        <f t="shared" si="57"/>
        <v/>
      </c>
      <c r="AQ164" s="213" t="str">
        <f t="shared" si="58"/>
        <v/>
      </c>
      <c r="AR164" s="213" t="str">
        <f t="shared" si="59"/>
        <v/>
      </c>
    </row>
    <row r="165" spans="5:44" ht="15.6" x14ac:dyDescent="0.3">
      <c r="E165" s="130"/>
      <c r="F165" s="218"/>
      <c r="L165" s="131"/>
      <c r="N165" s="132"/>
      <c r="O165" s="40"/>
      <c r="P165" s="40"/>
      <c r="Q165" s="40"/>
      <c r="R165" s="39" t="str">
        <f t="shared" si="60"/>
        <v/>
      </c>
      <c r="S165" s="38" t="str">
        <f t="shared" si="61"/>
        <v/>
      </c>
      <c r="T165" s="38" t="str">
        <f t="shared" si="62"/>
        <v/>
      </c>
      <c r="U165" s="142">
        <v>271.43</v>
      </c>
      <c r="V165" s="142">
        <v>586.5</v>
      </c>
      <c r="W165" s="142">
        <v>646.17999999999995</v>
      </c>
      <c r="X165" s="38" t="str">
        <f t="shared" si="56"/>
        <v/>
      </c>
      <c r="Y165" s="212" t="str">
        <f>IF(F165="","",IF(S165&gt;0,MIN(Att1SmallCarriers[[#This Row],[2024 Maximum Government Contribution
Self+1]],ROUND(S165*0.75,2)),"New Option"))</f>
        <v/>
      </c>
      <c r="Z165" s="212" t="str">
        <f>IF(F165="","",IF(T165&gt;0,MIN(Att1SmallCarriers[[#This Row],[2024 Maximum Government Contribution
Family]],ROUND(T165*0.75,2)),"New Option"))</f>
        <v/>
      </c>
      <c r="AA165" s="38" t="str">
        <f t="shared" si="63"/>
        <v/>
      </c>
      <c r="AB165" s="38" t="str">
        <f t="shared" si="64"/>
        <v/>
      </c>
      <c r="AC165" s="38" t="str">
        <f t="shared" si="65"/>
        <v/>
      </c>
      <c r="AD165" s="38" t="str">
        <f t="shared" si="66"/>
        <v/>
      </c>
      <c r="AE165" s="38" t="str">
        <f t="shared" si="67"/>
        <v/>
      </c>
      <c r="AF165" s="38" t="str">
        <f t="shared" si="68"/>
        <v/>
      </c>
      <c r="AG165" s="84">
        <f>ROUND(Att1SmallCarriers[[#This Row],[2024 Maximum Government Contribution
Self]]*(1+$B$14),2)</f>
        <v>271.43</v>
      </c>
      <c r="AH165" s="84">
        <f>ROUND(Att1SmallCarriers[[#This Row],[2024 Maximum Government Contribution
Self+1]]*(1+$B$14),2)</f>
        <v>586.5</v>
      </c>
      <c r="AI165" s="84">
        <f>ROUND(Att1SmallCarriers[[#This Row],[2024 Maximum Government Contribution
Family]]*(1+$B$14),2)</f>
        <v>646.17999999999995</v>
      </c>
      <c r="AJ165" s="212" t="str">
        <f>IF(F165="","",MIN(Att1SmallCarriers[[#This Row],[ESTIMATED 2025 Maximum Government Contribution
Self]],ROUND(AD165*0.75,2)))</f>
        <v/>
      </c>
      <c r="AK165" s="212" t="str">
        <f>IF(F165="","",MIN(Att1SmallCarriers[[#This Row],[ESTIMATED 2025 Maximum Government Contribution
Self+1]],ROUND(AE165*0.75,2)))</f>
        <v/>
      </c>
      <c r="AL165" s="212" t="str">
        <f>IF(F165="","",MIN(Att1SmallCarriers[[#This Row],[ESTIMATED 2025 Maximum Government Contribution
Family]],ROUND(AF165*0.75,2)))</f>
        <v/>
      </c>
      <c r="AM165" s="38" t="str">
        <f t="shared" si="69"/>
        <v/>
      </c>
      <c r="AN165" s="38" t="str">
        <f t="shared" si="70"/>
        <v/>
      </c>
      <c r="AO165" s="38" t="str">
        <f t="shared" si="71"/>
        <v/>
      </c>
      <c r="AP165" s="213" t="str">
        <f t="shared" si="57"/>
        <v/>
      </c>
      <c r="AQ165" s="213" t="str">
        <f t="shared" si="58"/>
        <v/>
      </c>
      <c r="AR165" s="213" t="str">
        <f t="shared" si="59"/>
        <v/>
      </c>
    </row>
    <row r="166" spans="5:44" ht="15.6" x14ac:dyDescent="0.3">
      <c r="E166" s="130"/>
      <c r="F166" s="218"/>
      <c r="L166" s="131"/>
      <c r="N166" s="132"/>
      <c r="O166" s="40"/>
      <c r="P166" s="40"/>
      <c r="Q166" s="40"/>
      <c r="R166" s="39" t="str">
        <f t="shared" si="60"/>
        <v/>
      </c>
      <c r="S166" s="38" t="str">
        <f t="shared" si="61"/>
        <v/>
      </c>
      <c r="T166" s="38" t="str">
        <f t="shared" si="62"/>
        <v/>
      </c>
      <c r="U166" s="142">
        <v>271.43</v>
      </c>
      <c r="V166" s="142">
        <v>586.5</v>
      </c>
      <c r="W166" s="142">
        <v>646.17999999999995</v>
      </c>
      <c r="X166" s="38" t="str">
        <f t="shared" si="56"/>
        <v/>
      </c>
      <c r="Y166" s="212" t="str">
        <f>IF(F166="","",IF(S166&gt;0,MIN(Att1SmallCarriers[[#This Row],[2024 Maximum Government Contribution
Self+1]],ROUND(S166*0.75,2)),"New Option"))</f>
        <v/>
      </c>
      <c r="Z166" s="212" t="str">
        <f>IF(F166="","",IF(T166&gt;0,MIN(Att1SmallCarriers[[#This Row],[2024 Maximum Government Contribution
Family]],ROUND(T166*0.75,2)),"New Option"))</f>
        <v/>
      </c>
      <c r="AA166" s="38" t="str">
        <f t="shared" si="63"/>
        <v/>
      </c>
      <c r="AB166" s="38" t="str">
        <f t="shared" si="64"/>
        <v/>
      </c>
      <c r="AC166" s="38" t="str">
        <f t="shared" si="65"/>
        <v/>
      </c>
      <c r="AD166" s="38" t="str">
        <f t="shared" si="66"/>
        <v/>
      </c>
      <c r="AE166" s="38" t="str">
        <f t="shared" si="67"/>
        <v/>
      </c>
      <c r="AF166" s="38" t="str">
        <f t="shared" si="68"/>
        <v/>
      </c>
      <c r="AG166" s="84">
        <f>ROUND(Att1SmallCarriers[[#This Row],[2024 Maximum Government Contribution
Self]]*(1+$B$14),2)</f>
        <v>271.43</v>
      </c>
      <c r="AH166" s="84">
        <f>ROUND(Att1SmallCarriers[[#This Row],[2024 Maximum Government Contribution
Self+1]]*(1+$B$14),2)</f>
        <v>586.5</v>
      </c>
      <c r="AI166" s="84">
        <f>ROUND(Att1SmallCarriers[[#This Row],[2024 Maximum Government Contribution
Family]]*(1+$B$14),2)</f>
        <v>646.17999999999995</v>
      </c>
      <c r="AJ166" s="212" t="str">
        <f>IF(F166="","",MIN(Att1SmallCarriers[[#This Row],[ESTIMATED 2025 Maximum Government Contribution
Self]],ROUND(AD166*0.75,2)))</f>
        <v/>
      </c>
      <c r="AK166" s="212" t="str">
        <f>IF(F166="","",MIN(Att1SmallCarriers[[#This Row],[ESTIMATED 2025 Maximum Government Contribution
Self+1]],ROUND(AE166*0.75,2)))</f>
        <v/>
      </c>
      <c r="AL166" s="212" t="str">
        <f>IF(F166="","",MIN(Att1SmallCarriers[[#This Row],[ESTIMATED 2025 Maximum Government Contribution
Family]],ROUND(AF166*0.75,2)))</f>
        <v/>
      </c>
      <c r="AM166" s="38" t="str">
        <f t="shared" si="69"/>
        <v/>
      </c>
      <c r="AN166" s="38" t="str">
        <f t="shared" si="70"/>
        <v/>
      </c>
      <c r="AO166" s="38" t="str">
        <f t="shared" si="71"/>
        <v/>
      </c>
      <c r="AP166" s="213" t="str">
        <f t="shared" si="57"/>
        <v/>
      </c>
      <c r="AQ166" s="213" t="str">
        <f t="shared" si="58"/>
        <v/>
      </c>
      <c r="AR166" s="213" t="str">
        <f t="shared" si="59"/>
        <v/>
      </c>
    </row>
    <row r="167" spans="5:44" ht="15.6" x14ac:dyDescent="0.3">
      <c r="E167" s="130"/>
      <c r="F167" s="218"/>
      <c r="L167" s="131"/>
      <c r="N167" s="132"/>
      <c r="O167" s="40"/>
      <c r="P167" s="40"/>
      <c r="Q167" s="40"/>
      <c r="R167" s="39" t="str">
        <f t="shared" si="60"/>
        <v/>
      </c>
      <c r="S167" s="38" t="str">
        <f t="shared" si="61"/>
        <v/>
      </c>
      <c r="T167" s="38" t="str">
        <f t="shared" si="62"/>
        <v/>
      </c>
      <c r="U167" s="142">
        <v>271.43</v>
      </c>
      <c r="V167" s="142">
        <v>586.5</v>
      </c>
      <c r="W167" s="142">
        <v>646.17999999999995</v>
      </c>
      <c r="X167" s="38" t="str">
        <f t="shared" si="56"/>
        <v/>
      </c>
      <c r="Y167" s="212" t="str">
        <f>IF(F167="","",IF(S167&gt;0,MIN(Att1SmallCarriers[[#This Row],[2024 Maximum Government Contribution
Self+1]],ROUND(S167*0.75,2)),"New Option"))</f>
        <v/>
      </c>
      <c r="Z167" s="212" t="str">
        <f>IF(F167="","",IF(T167&gt;0,MIN(Att1SmallCarriers[[#This Row],[2024 Maximum Government Contribution
Family]],ROUND(T167*0.75,2)),"New Option"))</f>
        <v/>
      </c>
      <c r="AA167" s="38" t="str">
        <f t="shared" si="63"/>
        <v/>
      </c>
      <c r="AB167" s="38" t="str">
        <f t="shared" si="64"/>
        <v/>
      </c>
      <c r="AC167" s="38" t="str">
        <f t="shared" si="65"/>
        <v/>
      </c>
      <c r="AD167" s="38" t="str">
        <f t="shared" si="66"/>
        <v/>
      </c>
      <c r="AE167" s="38" t="str">
        <f t="shared" si="67"/>
        <v/>
      </c>
      <c r="AF167" s="38" t="str">
        <f t="shared" si="68"/>
        <v/>
      </c>
      <c r="AG167" s="84">
        <f>ROUND(Att1SmallCarriers[[#This Row],[2024 Maximum Government Contribution
Self]]*(1+$B$14),2)</f>
        <v>271.43</v>
      </c>
      <c r="AH167" s="84">
        <f>ROUND(Att1SmallCarriers[[#This Row],[2024 Maximum Government Contribution
Self+1]]*(1+$B$14),2)</f>
        <v>586.5</v>
      </c>
      <c r="AI167" s="84">
        <f>ROUND(Att1SmallCarriers[[#This Row],[2024 Maximum Government Contribution
Family]]*(1+$B$14),2)</f>
        <v>646.17999999999995</v>
      </c>
      <c r="AJ167" s="212" t="str">
        <f>IF(F167="","",MIN(Att1SmallCarriers[[#This Row],[ESTIMATED 2025 Maximum Government Contribution
Self]],ROUND(AD167*0.75,2)))</f>
        <v/>
      </c>
      <c r="AK167" s="212" t="str">
        <f>IF(F167="","",MIN(Att1SmallCarriers[[#This Row],[ESTIMATED 2025 Maximum Government Contribution
Self+1]],ROUND(AE167*0.75,2)))</f>
        <v/>
      </c>
      <c r="AL167" s="212" t="str">
        <f>IF(F167="","",MIN(Att1SmallCarriers[[#This Row],[ESTIMATED 2025 Maximum Government Contribution
Family]],ROUND(AF167*0.75,2)))</f>
        <v/>
      </c>
      <c r="AM167" s="38" t="str">
        <f t="shared" si="69"/>
        <v/>
      </c>
      <c r="AN167" s="38" t="str">
        <f t="shared" si="70"/>
        <v/>
      </c>
      <c r="AO167" s="38" t="str">
        <f t="shared" si="71"/>
        <v/>
      </c>
      <c r="AP167" s="213" t="str">
        <f t="shared" si="57"/>
        <v/>
      </c>
      <c r="AQ167" s="213" t="str">
        <f t="shared" si="58"/>
        <v/>
      </c>
      <c r="AR167" s="213" t="str">
        <f t="shared" si="59"/>
        <v/>
      </c>
    </row>
    <row r="168" spans="5:44" ht="15.6" x14ac:dyDescent="0.3">
      <c r="E168" s="130"/>
      <c r="F168" s="218"/>
      <c r="L168" s="131"/>
      <c r="N168" s="132"/>
      <c r="O168" s="40"/>
      <c r="P168" s="40"/>
      <c r="Q168" s="40"/>
      <c r="R168" s="39" t="str">
        <f t="shared" si="60"/>
        <v/>
      </c>
      <c r="S168" s="38" t="str">
        <f t="shared" si="61"/>
        <v/>
      </c>
      <c r="T168" s="38" t="str">
        <f t="shared" si="62"/>
        <v/>
      </c>
      <c r="U168" s="142">
        <v>271.43</v>
      </c>
      <c r="V168" s="142">
        <v>586.5</v>
      </c>
      <c r="W168" s="142">
        <v>646.17999999999995</v>
      </c>
      <c r="X168" s="38" t="str">
        <f t="shared" si="56"/>
        <v/>
      </c>
      <c r="Y168" s="212" t="str">
        <f>IF(F168="","",IF(S168&gt;0,MIN(Att1SmallCarriers[[#This Row],[2024 Maximum Government Contribution
Self+1]],ROUND(S168*0.75,2)),"New Option"))</f>
        <v/>
      </c>
      <c r="Z168" s="212" t="str">
        <f>IF(F168="","",IF(T168&gt;0,MIN(Att1SmallCarriers[[#This Row],[2024 Maximum Government Contribution
Family]],ROUND(T168*0.75,2)),"New Option"))</f>
        <v/>
      </c>
      <c r="AA168" s="38" t="str">
        <f t="shared" si="63"/>
        <v/>
      </c>
      <c r="AB168" s="38" t="str">
        <f t="shared" si="64"/>
        <v/>
      </c>
      <c r="AC168" s="38" t="str">
        <f t="shared" si="65"/>
        <v/>
      </c>
      <c r="AD168" s="38" t="str">
        <f t="shared" si="66"/>
        <v/>
      </c>
      <c r="AE168" s="38" t="str">
        <f t="shared" si="67"/>
        <v/>
      </c>
      <c r="AF168" s="38" t="str">
        <f t="shared" si="68"/>
        <v/>
      </c>
      <c r="AG168" s="84">
        <f>ROUND(Att1SmallCarriers[[#This Row],[2024 Maximum Government Contribution
Self]]*(1+$B$14),2)</f>
        <v>271.43</v>
      </c>
      <c r="AH168" s="84">
        <f>ROUND(Att1SmallCarriers[[#This Row],[2024 Maximum Government Contribution
Self+1]]*(1+$B$14),2)</f>
        <v>586.5</v>
      </c>
      <c r="AI168" s="84">
        <f>ROUND(Att1SmallCarriers[[#This Row],[2024 Maximum Government Contribution
Family]]*(1+$B$14),2)</f>
        <v>646.17999999999995</v>
      </c>
      <c r="AJ168" s="212" t="str">
        <f>IF(F168="","",MIN(Att1SmallCarriers[[#This Row],[ESTIMATED 2025 Maximum Government Contribution
Self]],ROUND(AD168*0.75,2)))</f>
        <v/>
      </c>
      <c r="AK168" s="212" t="str">
        <f>IF(F168="","",MIN(Att1SmallCarriers[[#This Row],[ESTIMATED 2025 Maximum Government Contribution
Self+1]],ROUND(AE168*0.75,2)))</f>
        <v/>
      </c>
      <c r="AL168" s="212" t="str">
        <f>IF(F168="","",MIN(Att1SmallCarriers[[#This Row],[ESTIMATED 2025 Maximum Government Contribution
Family]],ROUND(AF168*0.75,2)))</f>
        <v/>
      </c>
      <c r="AM168" s="38" t="str">
        <f t="shared" si="69"/>
        <v/>
      </c>
      <c r="AN168" s="38" t="str">
        <f t="shared" si="70"/>
        <v/>
      </c>
      <c r="AO168" s="38" t="str">
        <f t="shared" si="71"/>
        <v/>
      </c>
      <c r="AP168" s="213" t="str">
        <f t="shared" si="57"/>
        <v/>
      </c>
      <c r="AQ168" s="213" t="str">
        <f t="shared" si="58"/>
        <v/>
      </c>
      <c r="AR168" s="213" t="str">
        <f t="shared" si="59"/>
        <v/>
      </c>
    </row>
    <row r="169" spans="5:44" ht="15.6" x14ac:dyDescent="0.3">
      <c r="E169" s="130"/>
      <c r="F169" s="218"/>
      <c r="L169" s="131"/>
      <c r="N169" s="132"/>
      <c r="O169" s="40"/>
      <c r="P169" s="40"/>
      <c r="Q169" s="40"/>
      <c r="R169" s="39" t="str">
        <f t="shared" si="60"/>
        <v/>
      </c>
      <c r="S169" s="38" t="str">
        <f t="shared" si="61"/>
        <v/>
      </c>
      <c r="T169" s="38" t="str">
        <f t="shared" si="62"/>
        <v/>
      </c>
      <c r="U169" s="142">
        <v>271.43</v>
      </c>
      <c r="V169" s="142">
        <v>586.5</v>
      </c>
      <c r="W169" s="142">
        <v>646.17999999999995</v>
      </c>
      <c r="X169" s="38" t="str">
        <f t="shared" si="56"/>
        <v/>
      </c>
      <c r="Y169" s="212" t="str">
        <f>IF(F169="","",IF(S169&gt;0,MIN(Att1SmallCarriers[[#This Row],[2024 Maximum Government Contribution
Self+1]],ROUND(S169*0.75,2)),"New Option"))</f>
        <v/>
      </c>
      <c r="Z169" s="212" t="str">
        <f>IF(F169="","",IF(T169&gt;0,MIN(Att1SmallCarriers[[#This Row],[2024 Maximum Government Contribution
Family]],ROUND(T169*0.75,2)),"New Option"))</f>
        <v/>
      </c>
      <c r="AA169" s="38" t="str">
        <f t="shared" si="63"/>
        <v/>
      </c>
      <c r="AB169" s="38" t="str">
        <f t="shared" si="64"/>
        <v/>
      </c>
      <c r="AC169" s="38" t="str">
        <f t="shared" si="65"/>
        <v/>
      </c>
      <c r="AD169" s="38" t="str">
        <f t="shared" si="66"/>
        <v/>
      </c>
      <c r="AE169" s="38" t="str">
        <f t="shared" si="67"/>
        <v/>
      </c>
      <c r="AF169" s="38" t="str">
        <f t="shared" si="68"/>
        <v/>
      </c>
      <c r="AG169" s="84">
        <f>ROUND(Att1SmallCarriers[[#This Row],[2024 Maximum Government Contribution
Self]]*(1+$B$14),2)</f>
        <v>271.43</v>
      </c>
      <c r="AH169" s="84">
        <f>ROUND(Att1SmallCarriers[[#This Row],[2024 Maximum Government Contribution
Self+1]]*(1+$B$14),2)</f>
        <v>586.5</v>
      </c>
      <c r="AI169" s="84">
        <f>ROUND(Att1SmallCarriers[[#This Row],[2024 Maximum Government Contribution
Family]]*(1+$B$14),2)</f>
        <v>646.17999999999995</v>
      </c>
      <c r="AJ169" s="212" t="str">
        <f>IF(F169="","",MIN(Att1SmallCarriers[[#This Row],[ESTIMATED 2025 Maximum Government Contribution
Self]],ROUND(AD169*0.75,2)))</f>
        <v/>
      </c>
      <c r="AK169" s="212" t="str">
        <f>IF(F169="","",MIN(Att1SmallCarriers[[#This Row],[ESTIMATED 2025 Maximum Government Contribution
Self+1]],ROUND(AE169*0.75,2)))</f>
        <v/>
      </c>
      <c r="AL169" s="212" t="str">
        <f>IF(F169="","",MIN(Att1SmallCarriers[[#This Row],[ESTIMATED 2025 Maximum Government Contribution
Family]],ROUND(AF169*0.75,2)))</f>
        <v/>
      </c>
      <c r="AM169" s="38" t="str">
        <f t="shared" si="69"/>
        <v/>
      </c>
      <c r="AN169" s="38" t="str">
        <f t="shared" si="70"/>
        <v/>
      </c>
      <c r="AO169" s="38" t="str">
        <f t="shared" si="71"/>
        <v/>
      </c>
      <c r="AP169" s="213" t="str">
        <f t="shared" si="57"/>
        <v/>
      </c>
      <c r="AQ169" s="213" t="str">
        <f t="shared" si="58"/>
        <v/>
      </c>
      <c r="AR169" s="213" t="str">
        <f t="shared" si="59"/>
        <v/>
      </c>
    </row>
    <row r="170" spans="5:44" ht="15.6" x14ac:dyDescent="0.3">
      <c r="E170" s="130"/>
      <c r="F170" s="218"/>
      <c r="L170" s="131"/>
      <c r="N170" s="132"/>
      <c r="O170" s="40"/>
      <c r="P170" s="40"/>
      <c r="Q170" s="40"/>
      <c r="R170" s="39" t="str">
        <f t="shared" si="60"/>
        <v/>
      </c>
      <c r="S170" s="38" t="str">
        <f t="shared" si="61"/>
        <v/>
      </c>
      <c r="T170" s="38" t="str">
        <f t="shared" si="62"/>
        <v/>
      </c>
      <c r="U170" s="142">
        <v>271.43</v>
      </c>
      <c r="V170" s="142">
        <v>586.5</v>
      </c>
      <c r="W170" s="142">
        <v>646.17999999999995</v>
      </c>
      <c r="X170" s="38" t="str">
        <f t="shared" si="56"/>
        <v/>
      </c>
      <c r="Y170" s="212" t="str">
        <f>IF(F170="","",IF(S170&gt;0,MIN(Att1SmallCarriers[[#This Row],[2024 Maximum Government Contribution
Self+1]],ROUND(S170*0.75,2)),"New Option"))</f>
        <v/>
      </c>
      <c r="Z170" s="212" t="str">
        <f>IF(F170="","",IF(T170&gt;0,MIN(Att1SmallCarriers[[#This Row],[2024 Maximum Government Contribution
Family]],ROUND(T170*0.75,2)),"New Option"))</f>
        <v/>
      </c>
      <c r="AA170" s="38" t="str">
        <f t="shared" si="63"/>
        <v/>
      </c>
      <c r="AB170" s="38" t="str">
        <f t="shared" si="64"/>
        <v/>
      </c>
      <c r="AC170" s="38" t="str">
        <f t="shared" si="65"/>
        <v/>
      </c>
      <c r="AD170" s="38" t="str">
        <f t="shared" si="66"/>
        <v/>
      </c>
      <c r="AE170" s="38" t="str">
        <f t="shared" si="67"/>
        <v/>
      </c>
      <c r="AF170" s="38" t="str">
        <f t="shared" si="68"/>
        <v/>
      </c>
      <c r="AG170" s="84">
        <f>ROUND(Att1SmallCarriers[[#This Row],[2024 Maximum Government Contribution
Self]]*(1+$B$14),2)</f>
        <v>271.43</v>
      </c>
      <c r="AH170" s="84">
        <f>ROUND(Att1SmallCarriers[[#This Row],[2024 Maximum Government Contribution
Self+1]]*(1+$B$14),2)</f>
        <v>586.5</v>
      </c>
      <c r="AI170" s="84">
        <f>ROUND(Att1SmallCarriers[[#This Row],[2024 Maximum Government Contribution
Family]]*(1+$B$14),2)</f>
        <v>646.17999999999995</v>
      </c>
      <c r="AJ170" s="212" t="str">
        <f>IF(F170="","",MIN(Att1SmallCarriers[[#This Row],[ESTIMATED 2025 Maximum Government Contribution
Self]],ROUND(AD170*0.75,2)))</f>
        <v/>
      </c>
      <c r="AK170" s="212" t="str">
        <f>IF(F170="","",MIN(Att1SmallCarriers[[#This Row],[ESTIMATED 2025 Maximum Government Contribution
Self+1]],ROUND(AE170*0.75,2)))</f>
        <v/>
      </c>
      <c r="AL170" s="212" t="str">
        <f>IF(F170="","",MIN(Att1SmallCarriers[[#This Row],[ESTIMATED 2025 Maximum Government Contribution
Family]],ROUND(AF170*0.75,2)))</f>
        <v/>
      </c>
      <c r="AM170" s="38" t="str">
        <f t="shared" si="69"/>
        <v/>
      </c>
      <c r="AN170" s="38" t="str">
        <f t="shared" si="70"/>
        <v/>
      </c>
      <c r="AO170" s="38" t="str">
        <f t="shared" si="71"/>
        <v/>
      </c>
      <c r="AP170" s="213" t="str">
        <f t="shared" si="57"/>
        <v/>
      </c>
      <c r="AQ170" s="213" t="str">
        <f t="shared" si="58"/>
        <v/>
      </c>
      <c r="AR170" s="213" t="str">
        <f t="shared" si="59"/>
        <v/>
      </c>
    </row>
    <row r="171" spans="5:44" ht="15.6" x14ac:dyDescent="0.3">
      <c r="E171" s="130"/>
      <c r="F171" s="218"/>
      <c r="L171" s="131"/>
      <c r="N171" s="132"/>
      <c r="O171" s="40"/>
      <c r="P171" s="40"/>
      <c r="Q171" s="40"/>
      <c r="R171" s="39" t="str">
        <f t="shared" si="60"/>
        <v/>
      </c>
      <c r="S171" s="38" t="str">
        <f t="shared" si="61"/>
        <v/>
      </c>
      <c r="T171" s="38" t="str">
        <f t="shared" si="62"/>
        <v/>
      </c>
      <c r="U171" s="142">
        <v>271.43</v>
      </c>
      <c r="V171" s="142">
        <v>586.5</v>
      </c>
      <c r="W171" s="142">
        <v>646.17999999999995</v>
      </c>
      <c r="X171" s="38" t="str">
        <f t="shared" si="56"/>
        <v/>
      </c>
      <c r="Y171" s="212" t="str">
        <f>IF(F171="","",IF(S171&gt;0,MIN(Att1SmallCarriers[[#This Row],[2024 Maximum Government Contribution
Self+1]],ROUND(S171*0.75,2)),"New Option"))</f>
        <v/>
      </c>
      <c r="Z171" s="212" t="str">
        <f>IF(F171="","",IF(T171&gt;0,MIN(Att1SmallCarriers[[#This Row],[2024 Maximum Government Contribution
Family]],ROUND(T171*0.75,2)),"New Option"))</f>
        <v/>
      </c>
      <c r="AA171" s="38" t="str">
        <f t="shared" si="63"/>
        <v/>
      </c>
      <c r="AB171" s="38" t="str">
        <f t="shared" si="64"/>
        <v/>
      </c>
      <c r="AC171" s="38" t="str">
        <f t="shared" si="65"/>
        <v/>
      </c>
      <c r="AD171" s="38" t="str">
        <f t="shared" si="66"/>
        <v/>
      </c>
      <c r="AE171" s="38" t="str">
        <f t="shared" si="67"/>
        <v/>
      </c>
      <c r="AF171" s="38" t="str">
        <f t="shared" si="68"/>
        <v/>
      </c>
      <c r="AG171" s="84">
        <f>ROUND(Att1SmallCarriers[[#This Row],[2024 Maximum Government Contribution
Self]]*(1+$B$14),2)</f>
        <v>271.43</v>
      </c>
      <c r="AH171" s="84">
        <f>ROUND(Att1SmallCarriers[[#This Row],[2024 Maximum Government Contribution
Self+1]]*(1+$B$14),2)</f>
        <v>586.5</v>
      </c>
      <c r="AI171" s="84">
        <f>ROUND(Att1SmallCarriers[[#This Row],[2024 Maximum Government Contribution
Family]]*(1+$B$14),2)</f>
        <v>646.17999999999995</v>
      </c>
      <c r="AJ171" s="212" t="str">
        <f>IF(F171="","",MIN(Att1SmallCarriers[[#This Row],[ESTIMATED 2025 Maximum Government Contribution
Self]],ROUND(AD171*0.75,2)))</f>
        <v/>
      </c>
      <c r="AK171" s="212" t="str">
        <f>IF(F171="","",MIN(Att1SmallCarriers[[#This Row],[ESTIMATED 2025 Maximum Government Contribution
Self+1]],ROUND(AE171*0.75,2)))</f>
        <v/>
      </c>
      <c r="AL171" s="212" t="str">
        <f>IF(F171="","",MIN(Att1SmallCarriers[[#This Row],[ESTIMATED 2025 Maximum Government Contribution
Family]],ROUND(AF171*0.75,2)))</f>
        <v/>
      </c>
      <c r="AM171" s="38" t="str">
        <f t="shared" si="69"/>
        <v/>
      </c>
      <c r="AN171" s="38" t="str">
        <f t="shared" si="70"/>
        <v/>
      </c>
      <c r="AO171" s="38" t="str">
        <f t="shared" si="71"/>
        <v/>
      </c>
      <c r="AP171" s="213" t="str">
        <f t="shared" si="57"/>
        <v/>
      </c>
      <c r="AQ171" s="213" t="str">
        <f t="shared" si="58"/>
        <v/>
      </c>
      <c r="AR171" s="213" t="str">
        <f t="shared" si="59"/>
        <v/>
      </c>
    </row>
    <row r="172" spans="5:44" ht="15.6" x14ac:dyDescent="0.3">
      <c r="E172" s="130"/>
      <c r="F172" s="218"/>
      <c r="L172" s="131"/>
      <c r="N172" s="132"/>
      <c r="O172" s="40"/>
      <c r="P172" s="40"/>
      <c r="Q172" s="40"/>
      <c r="R172" s="39" t="str">
        <f t="shared" si="60"/>
        <v/>
      </c>
      <c r="S172" s="38" t="str">
        <f t="shared" si="61"/>
        <v/>
      </c>
      <c r="T172" s="38" t="str">
        <f t="shared" si="62"/>
        <v/>
      </c>
      <c r="U172" s="142">
        <v>271.43</v>
      </c>
      <c r="V172" s="142">
        <v>586.5</v>
      </c>
      <c r="W172" s="142">
        <v>646.17999999999995</v>
      </c>
      <c r="X172" s="38" t="str">
        <f t="shared" si="56"/>
        <v/>
      </c>
      <c r="Y172" s="212" t="str">
        <f>IF(F172="","",IF(S172&gt;0,MIN(Att1SmallCarriers[[#This Row],[2024 Maximum Government Contribution
Self+1]],ROUND(S172*0.75,2)),"New Option"))</f>
        <v/>
      </c>
      <c r="Z172" s="212" t="str">
        <f>IF(F172="","",IF(T172&gt;0,MIN(Att1SmallCarriers[[#This Row],[2024 Maximum Government Contribution
Family]],ROUND(T172*0.75,2)),"New Option"))</f>
        <v/>
      </c>
      <c r="AA172" s="38" t="str">
        <f t="shared" si="63"/>
        <v/>
      </c>
      <c r="AB172" s="38" t="str">
        <f t="shared" si="64"/>
        <v/>
      </c>
      <c r="AC172" s="38" t="str">
        <f t="shared" si="65"/>
        <v/>
      </c>
      <c r="AD172" s="38" t="str">
        <f t="shared" si="66"/>
        <v/>
      </c>
      <c r="AE172" s="38" t="str">
        <f t="shared" si="67"/>
        <v/>
      </c>
      <c r="AF172" s="38" t="str">
        <f t="shared" si="68"/>
        <v/>
      </c>
      <c r="AG172" s="84">
        <f>ROUND(Att1SmallCarriers[[#This Row],[2024 Maximum Government Contribution
Self]]*(1+$B$14),2)</f>
        <v>271.43</v>
      </c>
      <c r="AH172" s="84">
        <f>ROUND(Att1SmallCarriers[[#This Row],[2024 Maximum Government Contribution
Self+1]]*(1+$B$14),2)</f>
        <v>586.5</v>
      </c>
      <c r="AI172" s="84">
        <f>ROUND(Att1SmallCarriers[[#This Row],[2024 Maximum Government Contribution
Family]]*(1+$B$14),2)</f>
        <v>646.17999999999995</v>
      </c>
      <c r="AJ172" s="212" t="str">
        <f>IF(F172="","",MIN(Att1SmallCarriers[[#This Row],[ESTIMATED 2025 Maximum Government Contribution
Self]],ROUND(AD172*0.75,2)))</f>
        <v/>
      </c>
      <c r="AK172" s="212" t="str">
        <f>IF(F172="","",MIN(Att1SmallCarriers[[#This Row],[ESTIMATED 2025 Maximum Government Contribution
Self+1]],ROUND(AE172*0.75,2)))</f>
        <v/>
      </c>
      <c r="AL172" s="212" t="str">
        <f>IF(F172="","",MIN(Att1SmallCarriers[[#This Row],[ESTIMATED 2025 Maximum Government Contribution
Family]],ROUND(AF172*0.75,2)))</f>
        <v/>
      </c>
      <c r="AM172" s="38" t="str">
        <f t="shared" si="69"/>
        <v/>
      </c>
      <c r="AN172" s="38" t="str">
        <f t="shared" si="70"/>
        <v/>
      </c>
      <c r="AO172" s="38" t="str">
        <f t="shared" si="71"/>
        <v/>
      </c>
      <c r="AP172" s="213" t="str">
        <f t="shared" si="57"/>
        <v/>
      </c>
      <c r="AQ172" s="213" t="str">
        <f t="shared" si="58"/>
        <v/>
      </c>
      <c r="AR172" s="213" t="str">
        <f t="shared" si="59"/>
        <v/>
      </c>
    </row>
    <row r="173" spans="5:44" ht="15.6" x14ac:dyDescent="0.3">
      <c r="E173" s="130"/>
      <c r="F173" s="218"/>
      <c r="L173" s="131"/>
      <c r="N173" s="132"/>
      <c r="O173" s="40"/>
      <c r="P173" s="40"/>
      <c r="Q173" s="40"/>
      <c r="R173" s="39" t="str">
        <f t="shared" si="60"/>
        <v/>
      </c>
      <c r="S173" s="38" t="str">
        <f t="shared" si="61"/>
        <v/>
      </c>
      <c r="T173" s="38" t="str">
        <f t="shared" si="62"/>
        <v/>
      </c>
      <c r="U173" s="142">
        <v>271.43</v>
      </c>
      <c r="V173" s="142">
        <v>586.5</v>
      </c>
      <c r="W173" s="142">
        <v>646.17999999999995</v>
      </c>
      <c r="X173" s="38" t="str">
        <f t="shared" si="56"/>
        <v/>
      </c>
      <c r="Y173" s="212" t="str">
        <f>IF(F173="","",IF(S173&gt;0,MIN(Att1SmallCarriers[[#This Row],[2024 Maximum Government Contribution
Self+1]],ROUND(S173*0.75,2)),"New Option"))</f>
        <v/>
      </c>
      <c r="Z173" s="212" t="str">
        <f>IF(F173="","",IF(T173&gt;0,MIN(Att1SmallCarriers[[#This Row],[2024 Maximum Government Contribution
Family]],ROUND(T173*0.75,2)),"New Option"))</f>
        <v/>
      </c>
      <c r="AA173" s="38" t="str">
        <f t="shared" si="63"/>
        <v/>
      </c>
      <c r="AB173" s="38" t="str">
        <f t="shared" si="64"/>
        <v/>
      </c>
      <c r="AC173" s="38" t="str">
        <f t="shared" si="65"/>
        <v/>
      </c>
      <c r="AD173" s="38" t="str">
        <f t="shared" si="66"/>
        <v/>
      </c>
      <c r="AE173" s="38" t="str">
        <f t="shared" si="67"/>
        <v/>
      </c>
      <c r="AF173" s="38" t="str">
        <f t="shared" si="68"/>
        <v/>
      </c>
      <c r="AG173" s="84">
        <f>ROUND(Att1SmallCarriers[[#This Row],[2024 Maximum Government Contribution
Self]]*(1+$B$14),2)</f>
        <v>271.43</v>
      </c>
      <c r="AH173" s="84">
        <f>ROUND(Att1SmallCarriers[[#This Row],[2024 Maximum Government Contribution
Self+1]]*(1+$B$14),2)</f>
        <v>586.5</v>
      </c>
      <c r="AI173" s="84">
        <f>ROUND(Att1SmallCarriers[[#This Row],[2024 Maximum Government Contribution
Family]]*(1+$B$14),2)</f>
        <v>646.17999999999995</v>
      </c>
      <c r="AJ173" s="212" t="str">
        <f>IF(F173="","",MIN(Att1SmallCarriers[[#This Row],[ESTIMATED 2025 Maximum Government Contribution
Self]],ROUND(AD173*0.75,2)))</f>
        <v/>
      </c>
      <c r="AK173" s="212" t="str">
        <f>IF(F173="","",MIN(Att1SmallCarriers[[#This Row],[ESTIMATED 2025 Maximum Government Contribution
Self+1]],ROUND(AE173*0.75,2)))</f>
        <v/>
      </c>
      <c r="AL173" s="212" t="str">
        <f>IF(F173="","",MIN(Att1SmallCarriers[[#This Row],[ESTIMATED 2025 Maximum Government Contribution
Family]],ROUND(AF173*0.75,2)))</f>
        <v/>
      </c>
      <c r="AM173" s="38" t="str">
        <f t="shared" si="69"/>
        <v/>
      </c>
      <c r="AN173" s="38" t="str">
        <f t="shared" si="70"/>
        <v/>
      </c>
      <c r="AO173" s="38" t="str">
        <f t="shared" si="71"/>
        <v/>
      </c>
      <c r="AP173" s="213" t="str">
        <f t="shared" si="57"/>
        <v/>
      </c>
      <c r="AQ173" s="213" t="str">
        <f t="shared" si="58"/>
        <v/>
      </c>
      <c r="AR173" s="213" t="str">
        <f t="shared" si="59"/>
        <v/>
      </c>
    </row>
    <row r="174" spans="5:44" ht="15.6" x14ac:dyDescent="0.3">
      <c r="E174" s="130"/>
      <c r="F174" s="218"/>
      <c r="L174" s="131"/>
      <c r="N174" s="132"/>
      <c r="O174" s="40"/>
      <c r="P174" s="40"/>
      <c r="Q174" s="40"/>
      <c r="R174" s="39" t="str">
        <f t="shared" si="60"/>
        <v/>
      </c>
      <c r="S174" s="38" t="str">
        <f t="shared" si="61"/>
        <v/>
      </c>
      <c r="T174" s="38" t="str">
        <f t="shared" si="62"/>
        <v/>
      </c>
      <c r="U174" s="142">
        <v>271.43</v>
      </c>
      <c r="V174" s="142">
        <v>586.5</v>
      </c>
      <c r="W174" s="142">
        <v>646.17999999999995</v>
      </c>
      <c r="X174" s="38" t="str">
        <f t="shared" si="56"/>
        <v/>
      </c>
      <c r="Y174" s="212" t="str">
        <f>IF(F174="","",IF(S174&gt;0,MIN(Att1SmallCarriers[[#This Row],[2024 Maximum Government Contribution
Self+1]],ROUND(S174*0.75,2)),"New Option"))</f>
        <v/>
      </c>
      <c r="Z174" s="212" t="str">
        <f>IF(F174="","",IF(T174&gt;0,MIN(Att1SmallCarriers[[#This Row],[2024 Maximum Government Contribution
Family]],ROUND(T174*0.75,2)),"New Option"))</f>
        <v/>
      </c>
      <c r="AA174" s="38" t="str">
        <f t="shared" si="63"/>
        <v/>
      </c>
      <c r="AB174" s="38" t="str">
        <f t="shared" si="64"/>
        <v/>
      </c>
      <c r="AC174" s="38" t="str">
        <f t="shared" si="65"/>
        <v/>
      </c>
      <c r="AD174" s="38" t="str">
        <f t="shared" si="66"/>
        <v/>
      </c>
      <c r="AE174" s="38" t="str">
        <f t="shared" si="67"/>
        <v/>
      </c>
      <c r="AF174" s="38" t="str">
        <f t="shared" si="68"/>
        <v/>
      </c>
      <c r="AG174" s="84">
        <f>ROUND(Att1SmallCarriers[[#This Row],[2024 Maximum Government Contribution
Self]]*(1+$B$14),2)</f>
        <v>271.43</v>
      </c>
      <c r="AH174" s="84">
        <f>ROUND(Att1SmallCarriers[[#This Row],[2024 Maximum Government Contribution
Self+1]]*(1+$B$14),2)</f>
        <v>586.5</v>
      </c>
      <c r="AI174" s="84">
        <f>ROUND(Att1SmallCarriers[[#This Row],[2024 Maximum Government Contribution
Family]]*(1+$B$14),2)</f>
        <v>646.17999999999995</v>
      </c>
      <c r="AJ174" s="212" t="str">
        <f>IF(F174="","",MIN(Att1SmallCarriers[[#This Row],[ESTIMATED 2025 Maximum Government Contribution
Self]],ROUND(AD174*0.75,2)))</f>
        <v/>
      </c>
      <c r="AK174" s="212" t="str">
        <f>IF(F174="","",MIN(Att1SmallCarriers[[#This Row],[ESTIMATED 2025 Maximum Government Contribution
Self+1]],ROUND(AE174*0.75,2)))</f>
        <v/>
      </c>
      <c r="AL174" s="212" t="str">
        <f>IF(F174="","",MIN(Att1SmallCarriers[[#This Row],[ESTIMATED 2025 Maximum Government Contribution
Family]],ROUND(AF174*0.75,2)))</f>
        <v/>
      </c>
      <c r="AM174" s="38" t="str">
        <f t="shared" si="69"/>
        <v/>
      </c>
      <c r="AN174" s="38" t="str">
        <f t="shared" si="70"/>
        <v/>
      </c>
      <c r="AO174" s="38" t="str">
        <f t="shared" si="71"/>
        <v/>
      </c>
      <c r="AP174" s="213" t="str">
        <f t="shared" si="57"/>
        <v/>
      </c>
      <c r="AQ174" s="213" t="str">
        <f t="shared" si="58"/>
        <v/>
      </c>
      <c r="AR174" s="213" t="str">
        <f t="shared" si="59"/>
        <v/>
      </c>
    </row>
    <row r="175" spans="5:44" ht="15.6" x14ac:dyDescent="0.3">
      <c r="E175" s="130"/>
      <c r="F175" s="218"/>
      <c r="L175" s="131"/>
      <c r="N175" s="132"/>
      <c r="O175" s="40"/>
      <c r="P175" s="40"/>
      <c r="Q175" s="40"/>
      <c r="R175" s="39" t="str">
        <f t="shared" si="60"/>
        <v/>
      </c>
      <c r="S175" s="38" t="str">
        <f t="shared" si="61"/>
        <v/>
      </c>
      <c r="T175" s="38" t="str">
        <f t="shared" si="62"/>
        <v/>
      </c>
      <c r="U175" s="142">
        <v>271.43</v>
      </c>
      <c r="V175" s="142">
        <v>586.5</v>
      </c>
      <c r="W175" s="142">
        <v>646.17999999999995</v>
      </c>
      <c r="X175" s="38" t="str">
        <f t="shared" si="56"/>
        <v/>
      </c>
      <c r="Y175" s="212" t="str">
        <f>IF(F175="","",IF(S175&gt;0,MIN(Att1SmallCarriers[[#This Row],[2024 Maximum Government Contribution
Self+1]],ROUND(S175*0.75,2)),"New Option"))</f>
        <v/>
      </c>
      <c r="Z175" s="212" t="str">
        <f>IF(F175="","",IF(T175&gt;0,MIN(Att1SmallCarriers[[#This Row],[2024 Maximum Government Contribution
Family]],ROUND(T175*0.75,2)),"New Option"))</f>
        <v/>
      </c>
      <c r="AA175" s="38" t="str">
        <f t="shared" si="63"/>
        <v/>
      </c>
      <c r="AB175" s="38" t="str">
        <f t="shared" si="64"/>
        <v/>
      </c>
      <c r="AC175" s="38" t="str">
        <f t="shared" si="65"/>
        <v/>
      </c>
      <c r="AD175" s="38" t="str">
        <f t="shared" si="66"/>
        <v/>
      </c>
      <c r="AE175" s="38" t="str">
        <f t="shared" si="67"/>
        <v/>
      </c>
      <c r="AF175" s="38" t="str">
        <f t="shared" si="68"/>
        <v/>
      </c>
      <c r="AG175" s="84">
        <f>ROUND(Att1SmallCarriers[[#This Row],[2024 Maximum Government Contribution
Self]]*(1+$B$14),2)</f>
        <v>271.43</v>
      </c>
      <c r="AH175" s="84">
        <f>ROUND(Att1SmallCarriers[[#This Row],[2024 Maximum Government Contribution
Self+1]]*(1+$B$14),2)</f>
        <v>586.5</v>
      </c>
      <c r="AI175" s="84">
        <f>ROUND(Att1SmallCarriers[[#This Row],[2024 Maximum Government Contribution
Family]]*(1+$B$14),2)</f>
        <v>646.17999999999995</v>
      </c>
      <c r="AJ175" s="212" t="str">
        <f>IF(F175="","",MIN(Att1SmallCarriers[[#This Row],[ESTIMATED 2025 Maximum Government Contribution
Self]],ROUND(AD175*0.75,2)))</f>
        <v/>
      </c>
      <c r="AK175" s="212" t="str">
        <f>IF(F175="","",MIN(Att1SmallCarriers[[#This Row],[ESTIMATED 2025 Maximum Government Contribution
Self+1]],ROUND(AE175*0.75,2)))</f>
        <v/>
      </c>
      <c r="AL175" s="212" t="str">
        <f>IF(F175="","",MIN(Att1SmallCarriers[[#This Row],[ESTIMATED 2025 Maximum Government Contribution
Family]],ROUND(AF175*0.75,2)))</f>
        <v/>
      </c>
      <c r="AM175" s="38" t="str">
        <f t="shared" si="69"/>
        <v/>
      </c>
      <c r="AN175" s="38" t="str">
        <f t="shared" si="70"/>
        <v/>
      </c>
      <c r="AO175" s="38" t="str">
        <f t="shared" si="71"/>
        <v/>
      </c>
      <c r="AP175" s="213" t="str">
        <f t="shared" si="57"/>
        <v/>
      </c>
      <c r="AQ175" s="213" t="str">
        <f t="shared" si="58"/>
        <v/>
      </c>
      <c r="AR175" s="213" t="str">
        <f t="shared" si="59"/>
        <v/>
      </c>
    </row>
    <row r="176" spans="5:44" ht="15.6" x14ac:dyDescent="0.3">
      <c r="E176" s="130"/>
      <c r="F176" s="218"/>
      <c r="L176" s="131"/>
      <c r="N176" s="132"/>
      <c r="O176" s="40"/>
      <c r="P176" s="40"/>
      <c r="Q176" s="40"/>
      <c r="R176" s="39" t="str">
        <f t="shared" si="60"/>
        <v/>
      </c>
      <c r="S176" s="38" t="str">
        <f t="shared" si="61"/>
        <v/>
      </c>
      <c r="T176" s="38" t="str">
        <f t="shared" si="62"/>
        <v/>
      </c>
      <c r="U176" s="142">
        <v>271.43</v>
      </c>
      <c r="V176" s="142">
        <v>586.5</v>
      </c>
      <c r="W176" s="142">
        <v>646.17999999999995</v>
      </c>
      <c r="X176" s="38" t="str">
        <f t="shared" si="56"/>
        <v/>
      </c>
      <c r="Y176" s="212" t="str">
        <f>IF(F176="","",IF(S176&gt;0,MIN(Att1SmallCarriers[[#This Row],[2024 Maximum Government Contribution
Self+1]],ROUND(S176*0.75,2)),"New Option"))</f>
        <v/>
      </c>
      <c r="Z176" s="212" t="str">
        <f>IF(F176="","",IF(T176&gt;0,MIN(Att1SmallCarriers[[#This Row],[2024 Maximum Government Contribution
Family]],ROUND(T176*0.75,2)),"New Option"))</f>
        <v/>
      </c>
      <c r="AA176" s="38" t="str">
        <f t="shared" si="63"/>
        <v/>
      </c>
      <c r="AB176" s="38" t="str">
        <f t="shared" si="64"/>
        <v/>
      </c>
      <c r="AC176" s="38" t="str">
        <f t="shared" si="65"/>
        <v/>
      </c>
      <c r="AD176" s="38" t="str">
        <f t="shared" si="66"/>
        <v/>
      </c>
      <c r="AE176" s="38" t="str">
        <f t="shared" si="67"/>
        <v/>
      </c>
      <c r="AF176" s="38" t="str">
        <f t="shared" si="68"/>
        <v/>
      </c>
      <c r="AG176" s="84">
        <f>ROUND(Att1SmallCarriers[[#This Row],[2024 Maximum Government Contribution
Self]]*(1+$B$14),2)</f>
        <v>271.43</v>
      </c>
      <c r="AH176" s="84">
        <f>ROUND(Att1SmallCarriers[[#This Row],[2024 Maximum Government Contribution
Self+1]]*(1+$B$14),2)</f>
        <v>586.5</v>
      </c>
      <c r="AI176" s="84">
        <f>ROUND(Att1SmallCarriers[[#This Row],[2024 Maximum Government Contribution
Family]]*(1+$B$14),2)</f>
        <v>646.17999999999995</v>
      </c>
      <c r="AJ176" s="212" t="str">
        <f>IF(F176="","",MIN(Att1SmallCarriers[[#This Row],[ESTIMATED 2025 Maximum Government Contribution
Self]],ROUND(AD176*0.75,2)))</f>
        <v/>
      </c>
      <c r="AK176" s="212" t="str">
        <f>IF(F176="","",MIN(Att1SmallCarriers[[#This Row],[ESTIMATED 2025 Maximum Government Contribution
Self+1]],ROUND(AE176*0.75,2)))</f>
        <v/>
      </c>
      <c r="AL176" s="212" t="str">
        <f>IF(F176="","",MIN(Att1SmallCarriers[[#This Row],[ESTIMATED 2025 Maximum Government Contribution
Family]],ROUND(AF176*0.75,2)))</f>
        <v/>
      </c>
      <c r="AM176" s="38" t="str">
        <f t="shared" si="69"/>
        <v/>
      </c>
      <c r="AN176" s="38" t="str">
        <f t="shared" si="70"/>
        <v/>
      </c>
      <c r="AO176" s="38" t="str">
        <f t="shared" si="71"/>
        <v/>
      </c>
      <c r="AP176" s="213" t="str">
        <f t="shared" si="57"/>
        <v/>
      </c>
      <c r="AQ176" s="213" t="str">
        <f t="shared" si="58"/>
        <v/>
      </c>
      <c r="AR176" s="213" t="str">
        <f t="shared" si="59"/>
        <v/>
      </c>
    </row>
    <row r="177" spans="5:44" ht="15.6" x14ac:dyDescent="0.3">
      <c r="E177" s="130"/>
      <c r="F177" s="218"/>
      <c r="L177" s="131"/>
      <c r="N177" s="132"/>
      <c r="O177" s="40"/>
      <c r="P177" s="40"/>
      <c r="Q177" s="40"/>
      <c r="R177" s="39" t="str">
        <f t="shared" si="60"/>
        <v/>
      </c>
      <c r="S177" s="38" t="str">
        <f t="shared" si="61"/>
        <v/>
      </c>
      <c r="T177" s="38" t="str">
        <f t="shared" si="62"/>
        <v/>
      </c>
      <c r="U177" s="142">
        <v>271.43</v>
      </c>
      <c r="V177" s="142">
        <v>586.5</v>
      </c>
      <c r="W177" s="142">
        <v>646.17999999999995</v>
      </c>
      <c r="X177" s="38" t="str">
        <f t="shared" si="56"/>
        <v/>
      </c>
      <c r="Y177" s="212" t="str">
        <f>IF(F177="","",IF(S177&gt;0,MIN(Att1SmallCarriers[[#This Row],[2024 Maximum Government Contribution
Self+1]],ROUND(S177*0.75,2)),"New Option"))</f>
        <v/>
      </c>
      <c r="Z177" s="212" t="str">
        <f>IF(F177="","",IF(T177&gt;0,MIN(Att1SmallCarriers[[#This Row],[2024 Maximum Government Contribution
Family]],ROUND(T177*0.75,2)),"New Option"))</f>
        <v/>
      </c>
      <c r="AA177" s="38" t="str">
        <f t="shared" si="63"/>
        <v/>
      </c>
      <c r="AB177" s="38" t="str">
        <f t="shared" si="64"/>
        <v/>
      </c>
      <c r="AC177" s="38" t="str">
        <f t="shared" si="65"/>
        <v/>
      </c>
      <c r="AD177" s="38" t="str">
        <f t="shared" si="66"/>
        <v/>
      </c>
      <c r="AE177" s="38" t="str">
        <f t="shared" si="67"/>
        <v/>
      </c>
      <c r="AF177" s="38" t="str">
        <f t="shared" si="68"/>
        <v/>
      </c>
      <c r="AG177" s="84">
        <f>ROUND(Att1SmallCarriers[[#This Row],[2024 Maximum Government Contribution
Self]]*(1+$B$14),2)</f>
        <v>271.43</v>
      </c>
      <c r="AH177" s="84">
        <f>ROUND(Att1SmallCarriers[[#This Row],[2024 Maximum Government Contribution
Self+1]]*(1+$B$14),2)</f>
        <v>586.5</v>
      </c>
      <c r="AI177" s="84">
        <f>ROUND(Att1SmallCarriers[[#This Row],[2024 Maximum Government Contribution
Family]]*(1+$B$14),2)</f>
        <v>646.17999999999995</v>
      </c>
      <c r="AJ177" s="212" t="str">
        <f>IF(F177="","",MIN(Att1SmallCarriers[[#This Row],[ESTIMATED 2025 Maximum Government Contribution
Self]],ROUND(AD177*0.75,2)))</f>
        <v/>
      </c>
      <c r="AK177" s="212" t="str">
        <f>IF(F177="","",MIN(Att1SmallCarriers[[#This Row],[ESTIMATED 2025 Maximum Government Contribution
Self+1]],ROUND(AE177*0.75,2)))</f>
        <v/>
      </c>
      <c r="AL177" s="212" t="str">
        <f>IF(F177="","",MIN(Att1SmallCarriers[[#This Row],[ESTIMATED 2025 Maximum Government Contribution
Family]],ROUND(AF177*0.75,2)))</f>
        <v/>
      </c>
      <c r="AM177" s="38" t="str">
        <f t="shared" si="69"/>
        <v/>
      </c>
      <c r="AN177" s="38" t="str">
        <f t="shared" si="70"/>
        <v/>
      </c>
      <c r="AO177" s="38" t="str">
        <f t="shared" si="71"/>
        <v/>
      </c>
      <c r="AP177" s="213" t="str">
        <f t="shared" si="57"/>
        <v/>
      </c>
      <c r="AQ177" s="213" t="str">
        <f t="shared" si="58"/>
        <v/>
      </c>
      <c r="AR177" s="213" t="str">
        <f t="shared" si="59"/>
        <v/>
      </c>
    </row>
    <row r="178" spans="5:44" ht="15.6" x14ac:dyDescent="0.3">
      <c r="E178" s="130"/>
      <c r="F178" s="218"/>
      <c r="L178" s="131"/>
      <c r="N178" s="132"/>
      <c r="O178" s="40"/>
      <c r="P178" s="40"/>
      <c r="Q178" s="40"/>
      <c r="R178" s="39" t="str">
        <f t="shared" si="60"/>
        <v/>
      </c>
      <c r="S178" s="38" t="str">
        <f t="shared" si="61"/>
        <v/>
      </c>
      <c r="T178" s="38" t="str">
        <f t="shared" si="62"/>
        <v/>
      </c>
      <c r="U178" s="142">
        <v>271.43</v>
      </c>
      <c r="V178" s="142">
        <v>586.5</v>
      </c>
      <c r="W178" s="142">
        <v>646.17999999999995</v>
      </c>
      <c r="X178" s="38" t="str">
        <f t="shared" si="56"/>
        <v/>
      </c>
      <c r="Y178" s="212" t="str">
        <f>IF(F178="","",IF(S178&gt;0,MIN(Att1SmallCarriers[[#This Row],[2024 Maximum Government Contribution
Self+1]],ROUND(S178*0.75,2)),"New Option"))</f>
        <v/>
      </c>
      <c r="Z178" s="212" t="str">
        <f>IF(F178="","",IF(T178&gt;0,MIN(Att1SmallCarriers[[#This Row],[2024 Maximum Government Contribution
Family]],ROUND(T178*0.75,2)),"New Option"))</f>
        <v/>
      </c>
      <c r="AA178" s="38" t="str">
        <f t="shared" si="63"/>
        <v/>
      </c>
      <c r="AB178" s="38" t="str">
        <f t="shared" si="64"/>
        <v/>
      </c>
      <c r="AC178" s="38" t="str">
        <f t="shared" si="65"/>
        <v/>
      </c>
      <c r="AD178" s="38" t="str">
        <f t="shared" si="66"/>
        <v/>
      </c>
      <c r="AE178" s="38" t="str">
        <f t="shared" si="67"/>
        <v/>
      </c>
      <c r="AF178" s="38" t="str">
        <f t="shared" si="68"/>
        <v/>
      </c>
      <c r="AG178" s="84">
        <f>ROUND(Att1SmallCarriers[[#This Row],[2024 Maximum Government Contribution
Self]]*(1+$B$14),2)</f>
        <v>271.43</v>
      </c>
      <c r="AH178" s="84">
        <f>ROUND(Att1SmallCarriers[[#This Row],[2024 Maximum Government Contribution
Self+1]]*(1+$B$14),2)</f>
        <v>586.5</v>
      </c>
      <c r="AI178" s="84">
        <f>ROUND(Att1SmallCarriers[[#This Row],[2024 Maximum Government Contribution
Family]]*(1+$B$14),2)</f>
        <v>646.17999999999995</v>
      </c>
      <c r="AJ178" s="212" t="str">
        <f>IF(F178="","",MIN(Att1SmallCarriers[[#This Row],[ESTIMATED 2025 Maximum Government Contribution
Self]],ROUND(AD178*0.75,2)))</f>
        <v/>
      </c>
      <c r="AK178" s="212" t="str">
        <f>IF(F178="","",MIN(Att1SmallCarriers[[#This Row],[ESTIMATED 2025 Maximum Government Contribution
Self+1]],ROUND(AE178*0.75,2)))</f>
        <v/>
      </c>
      <c r="AL178" s="212" t="str">
        <f>IF(F178="","",MIN(Att1SmallCarriers[[#This Row],[ESTIMATED 2025 Maximum Government Contribution
Family]],ROUND(AF178*0.75,2)))</f>
        <v/>
      </c>
      <c r="AM178" s="38" t="str">
        <f t="shared" si="69"/>
        <v/>
      </c>
      <c r="AN178" s="38" t="str">
        <f t="shared" si="70"/>
        <v/>
      </c>
      <c r="AO178" s="38" t="str">
        <f t="shared" si="71"/>
        <v/>
      </c>
      <c r="AP178" s="213" t="str">
        <f t="shared" si="57"/>
        <v/>
      </c>
      <c r="AQ178" s="213" t="str">
        <f t="shared" si="58"/>
        <v/>
      </c>
      <c r="AR178" s="213" t="str">
        <f t="shared" si="59"/>
        <v/>
      </c>
    </row>
    <row r="179" spans="5:44" ht="15.6" x14ac:dyDescent="0.3">
      <c r="E179" s="130"/>
      <c r="F179" s="218"/>
      <c r="L179" s="131"/>
      <c r="N179" s="132"/>
      <c r="O179" s="40"/>
      <c r="P179" s="40"/>
      <c r="Q179" s="40"/>
      <c r="R179" s="39" t="str">
        <f t="shared" si="60"/>
        <v/>
      </c>
      <c r="S179" s="38" t="str">
        <f t="shared" si="61"/>
        <v/>
      </c>
      <c r="T179" s="38" t="str">
        <f t="shared" si="62"/>
        <v/>
      </c>
      <c r="U179" s="142">
        <v>271.43</v>
      </c>
      <c r="V179" s="142">
        <v>586.5</v>
      </c>
      <c r="W179" s="142">
        <v>646.17999999999995</v>
      </c>
      <c r="X179" s="38" t="str">
        <f t="shared" si="56"/>
        <v/>
      </c>
      <c r="Y179" s="212" t="str">
        <f>IF(F179="","",IF(S179&gt;0,MIN(Att1SmallCarriers[[#This Row],[2024 Maximum Government Contribution
Self+1]],ROUND(S179*0.75,2)),"New Option"))</f>
        <v/>
      </c>
      <c r="Z179" s="212" t="str">
        <f>IF(F179="","",IF(T179&gt;0,MIN(Att1SmallCarriers[[#This Row],[2024 Maximum Government Contribution
Family]],ROUND(T179*0.75,2)),"New Option"))</f>
        <v/>
      </c>
      <c r="AA179" s="38" t="str">
        <f t="shared" si="63"/>
        <v/>
      </c>
      <c r="AB179" s="38" t="str">
        <f t="shared" si="64"/>
        <v/>
      </c>
      <c r="AC179" s="38" t="str">
        <f t="shared" si="65"/>
        <v/>
      </c>
      <c r="AD179" s="38" t="str">
        <f t="shared" si="66"/>
        <v/>
      </c>
      <c r="AE179" s="38" t="str">
        <f t="shared" si="67"/>
        <v/>
      </c>
      <c r="AF179" s="38" t="str">
        <f t="shared" si="68"/>
        <v/>
      </c>
      <c r="AG179" s="84">
        <f>ROUND(Att1SmallCarriers[[#This Row],[2024 Maximum Government Contribution
Self]]*(1+$B$14),2)</f>
        <v>271.43</v>
      </c>
      <c r="AH179" s="84">
        <f>ROUND(Att1SmallCarriers[[#This Row],[2024 Maximum Government Contribution
Self+1]]*(1+$B$14),2)</f>
        <v>586.5</v>
      </c>
      <c r="AI179" s="84">
        <f>ROUND(Att1SmallCarriers[[#This Row],[2024 Maximum Government Contribution
Family]]*(1+$B$14),2)</f>
        <v>646.17999999999995</v>
      </c>
      <c r="AJ179" s="212" t="str">
        <f>IF(F179="","",MIN(Att1SmallCarriers[[#This Row],[ESTIMATED 2025 Maximum Government Contribution
Self]],ROUND(AD179*0.75,2)))</f>
        <v/>
      </c>
      <c r="AK179" s="212" t="str">
        <f>IF(F179="","",MIN(Att1SmallCarriers[[#This Row],[ESTIMATED 2025 Maximum Government Contribution
Self+1]],ROUND(AE179*0.75,2)))</f>
        <v/>
      </c>
      <c r="AL179" s="212" t="str">
        <f>IF(F179="","",MIN(Att1SmallCarriers[[#This Row],[ESTIMATED 2025 Maximum Government Contribution
Family]],ROUND(AF179*0.75,2)))</f>
        <v/>
      </c>
      <c r="AM179" s="38" t="str">
        <f t="shared" si="69"/>
        <v/>
      </c>
      <c r="AN179" s="38" t="str">
        <f t="shared" si="70"/>
        <v/>
      </c>
      <c r="AO179" s="38" t="str">
        <f t="shared" si="71"/>
        <v/>
      </c>
      <c r="AP179" s="213" t="str">
        <f t="shared" si="57"/>
        <v/>
      </c>
      <c r="AQ179" s="213" t="str">
        <f t="shared" si="58"/>
        <v/>
      </c>
      <c r="AR179" s="213" t="str">
        <f t="shared" si="59"/>
        <v/>
      </c>
    </row>
    <row r="180" spans="5:44" ht="15.6" x14ac:dyDescent="0.3">
      <c r="E180" s="130"/>
      <c r="F180" s="218"/>
      <c r="L180" s="131"/>
      <c r="N180" s="132"/>
      <c r="O180" s="40"/>
      <c r="P180" s="40"/>
      <c r="Q180" s="40"/>
      <c r="R180" s="39" t="str">
        <f t="shared" si="60"/>
        <v/>
      </c>
      <c r="S180" s="38" t="str">
        <f t="shared" si="61"/>
        <v/>
      </c>
      <c r="T180" s="38" t="str">
        <f t="shared" si="62"/>
        <v/>
      </c>
      <c r="U180" s="142">
        <v>271.43</v>
      </c>
      <c r="V180" s="142">
        <v>586.5</v>
      </c>
      <c r="W180" s="142">
        <v>646.17999999999995</v>
      </c>
      <c r="X180" s="38" t="str">
        <f t="shared" si="56"/>
        <v/>
      </c>
      <c r="Y180" s="212" t="str">
        <f>IF(F180="","",IF(S180&gt;0,MIN(Att1SmallCarriers[[#This Row],[2024 Maximum Government Contribution
Self+1]],ROUND(S180*0.75,2)),"New Option"))</f>
        <v/>
      </c>
      <c r="Z180" s="212" t="str">
        <f>IF(F180="","",IF(T180&gt;0,MIN(Att1SmallCarriers[[#This Row],[2024 Maximum Government Contribution
Family]],ROUND(T180*0.75,2)),"New Option"))</f>
        <v/>
      </c>
      <c r="AA180" s="38" t="str">
        <f t="shared" si="63"/>
        <v/>
      </c>
      <c r="AB180" s="38" t="str">
        <f t="shared" si="64"/>
        <v/>
      </c>
      <c r="AC180" s="38" t="str">
        <f t="shared" si="65"/>
        <v/>
      </c>
      <c r="AD180" s="38" t="str">
        <f t="shared" si="66"/>
        <v/>
      </c>
      <c r="AE180" s="38" t="str">
        <f t="shared" si="67"/>
        <v/>
      </c>
      <c r="AF180" s="38" t="str">
        <f t="shared" si="68"/>
        <v/>
      </c>
      <c r="AG180" s="84">
        <f>ROUND(Att1SmallCarriers[[#This Row],[2024 Maximum Government Contribution
Self]]*(1+$B$14),2)</f>
        <v>271.43</v>
      </c>
      <c r="AH180" s="84">
        <f>ROUND(Att1SmallCarriers[[#This Row],[2024 Maximum Government Contribution
Self+1]]*(1+$B$14),2)</f>
        <v>586.5</v>
      </c>
      <c r="AI180" s="84">
        <f>ROUND(Att1SmallCarriers[[#This Row],[2024 Maximum Government Contribution
Family]]*(1+$B$14),2)</f>
        <v>646.17999999999995</v>
      </c>
      <c r="AJ180" s="212" t="str">
        <f>IF(F180="","",MIN(Att1SmallCarriers[[#This Row],[ESTIMATED 2025 Maximum Government Contribution
Self]],ROUND(AD180*0.75,2)))</f>
        <v/>
      </c>
      <c r="AK180" s="212" t="str">
        <f>IF(F180="","",MIN(Att1SmallCarriers[[#This Row],[ESTIMATED 2025 Maximum Government Contribution
Self+1]],ROUND(AE180*0.75,2)))</f>
        <v/>
      </c>
      <c r="AL180" s="212" t="str">
        <f>IF(F180="","",MIN(Att1SmallCarriers[[#This Row],[ESTIMATED 2025 Maximum Government Contribution
Family]],ROUND(AF180*0.75,2)))</f>
        <v/>
      </c>
      <c r="AM180" s="38" t="str">
        <f t="shared" si="69"/>
        <v/>
      </c>
      <c r="AN180" s="38" t="str">
        <f t="shared" si="70"/>
        <v/>
      </c>
      <c r="AO180" s="38" t="str">
        <f t="shared" si="71"/>
        <v/>
      </c>
      <c r="AP180" s="213" t="str">
        <f t="shared" si="57"/>
        <v/>
      </c>
      <c r="AQ180" s="213" t="str">
        <f t="shared" si="58"/>
        <v/>
      </c>
      <c r="AR180" s="213" t="str">
        <f t="shared" si="59"/>
        <v/>
      </c>
    </row>
    <row r="181" spans="5:44" ht="15.6" x14ac:dyDescent="0.3">
      <c r="E181" s="130"/>
      <c r="F181" s="218"/>
      <c r="L181" s="131"/>
      <c r="N181" s="132"/>
      <c r="O181" s="40"/>
      <c r="P181" s="40"/>
      <c r="Q181" s="40"/>
      <c r="R181" s="39" t="str">
        <f t="shared" si="60"/>
        <v/>
      </c>
      <c r="S181" s="38" t="str">
        <f t="shared" si="61"/>
        <v/>
      </c>
      <c r="T181" s="38" t="str">
        <f t="shared" si="62"/>
        <v/>
      </c>
      <c r="U181" s="142">
        <v>271.43</v>
      </c>
      <c r="V181" s="142">
        <v>586.5</v>
      </c>
      <c r="W181" s="142">
        <v>646.17999999999995</v>
      </c>
      <c r="X181" s="38" t="str">
        <f t="shared" si="56"/>
        <v/>
      </c>
      <c r="Y181" s="212" t="str">
        <f>IF(F181="","",IF(S181&gt;0,MIN(Att1SmallCarriers[[#This Row],[2024 Maximum Government Contribution
Self+1]],ROUND(S181*0.75,2)),"New Option"))</f>
        <v/>
      </c>
      <c r="Z181" s="212" t="str">
        <f>IF(F181="","",IF(T181&gt;0,MIN(Att1SmallCarriers[[#This Row],[2024 Maximum Government Contribution
Family]],ROUND(T181*0.75,2)),"New Option"))</f>
        <v/>
      </c>
      <c r="AA181" s="38" t="str">
        <f t="shared" si="63"/>
        <v/>
      </c>
      <c r="AB181" s="38" t="str">
        <f t="shared" si="64"/>
        <v/>
      </c>
      <c r="AC181" s="38" t="str">
        <f t="shared" si="65"/>
        <v/>
      </c>
      <c r="AD181" s="38" t="str">
        <f t="shared" si="66"/>
        <v/>
      </c>
      <c r="AE181" s="38" t="str">
        <f t="shared" si="67"/>
        <v/>
      </c>
      <c r="AF181" s="38" t="str">
        <f t="shared" si="68"/>
        <v/>
      </c>
      <c r="AG181" s="84">
        <f>ROUND(Att1SmallCarriers[[#This Row],[2024 Maximum Government Contribution
Self]]*(1+$B$14),2)</f>
        <v>271.43</v>
      </c>
      <c r="AH181" s="84">
        <f>ROUND(Att1SmallCarriers[[#This Row],[2024 Maximum Government Contribution
Self+1]]*(1+$B$14),2)</f>
        <v>586.5</v>
      </c>
      <c r="AI181" s="84">
        <f>ROUND(Att1SmallCarriers[[#This Row],[2024 Maximum Government Contribution
Family]]*(1+$B$14),2)</f>
        <v>646.17999999999995</v>
      </c>
      <c r="AJ181" s="212" t="str">
        <f>IF(F181="","",MIN(Att1SmallCarriers[[#This Row],[ESTIMATED 2025 Maximum Government Contribution
Self]],ROUND(AD181*0.75,2)))</f>
        <v/>
      </c>
      <c r="AK181" s="212" t="str">
        <f>IF(F181="","",MIN(Att1SmallCarriers[[#This Row],[ESTIMATED 2025 Maximum Government Contribution
Self+1]],ROUND(AE181*0.75,2)))</f>
        <v/>
      </c>
      <c r="AL181" s="212" t="str">
        <f>IF(F181="","",MIN(Att1SmallCarriers[[#This Row],[ESTIMATED 2025 Maximum Government Contribution
Family]],ROUND(AF181*0.75,2)))</f>
        <v/>
      </c>
      <c r="AM181" s="38" t="str">
        <f t="shared" si="69"/>
        <v/>
      </c>
      <c r="AN181" s="38" t="str">
        <f t="shared" si="70"/>
        <v/>
      </c>
      <c r="AO181" s="38" t="str">
        <f t="shared" si="71"/>
        <v/>
      </c>
      <c r="AP181" s="213" t="str">
        <f t="shared" si="57"/>
        <v/>
      </c>
      <c r="AQ181" s="213" t="str">
        <f t="shared" si="58"/>
        <v/>
      </c>
      <c r="AR181" s="213" t="str">
        <f t="shared" si="59"/>
        <v/>
      </c>
    </row>
  </sheetData>
  <sheetProtection algorithmName="SHA-512" hashValue="YCEcp3xvSBe8/xkmtxuhgtvK7sFSOieZCRihmVwaoU1yxVMn+LRkAPCMCP3MGmlvwRCVZfypxLDqN049ve0QUg==" saltValue="MsPU1OG4aWKLx5BQG0l/8g==" spinCount="100000" sheet="1" objects="1" scenarios="1"/>
  <protectedRanges>
    <protectedRange sqref="A19:Q181" name="Range4"/>
    <protectedRange sqref="B3" name="Carrier Name"/>
    <protectedRange sqref="B5" name="TCR or CRC or ACR"/>
    <protectedRange sqref="B14" name="Percent Inc in Govt Max"/>
  </protectedRanges>
  <phoneticPr fontId="33"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BA30-3CDD-4397-A492-4452F56C53FC}">
  <dimension ref="A1:R175"/>
  <sheetViews>
    <sheetView topLeftCell="L1" zoomScale="80" zoomScaleNormal="80" workbookViewId="0">
      <selection activeCell="A10" sqref="A10"/>
    </sheetView>
  </sheetViews>
  <sheetFormatPr defaultRowHeight="14.4" x14ac:dyDescent="0.3"/>
  <cols>
    <col min="1" max="1" width="20.44140625" customWidth="1"/>
    <col min="2" max="2" width="13.6640625" bestFit="1" customWidth="1"/>
    <col min="3" max="3" width="22.33203125" bestFit="1" customWidth="1"/>
    <col min="4" max="4" width="15.88671875" customWidth="1"/>
    <col min="5" max="6" width="32.6640625" customWidth="1"/>
    <col min="7" max="7" width="48.44140625" customWidth="1"/>
    <col min="8" max="8" width="48.6640625" customWidth="1"/>
    <col min="9" max="9" width="48.88671875" customWidth="1"/>
    <col min="10" max="10" width="48.5546875" customWidth="1"/>
    <col min="11" max="11" width="46.5546875" customWidth="1"/>
    <col min="12" max="13" width="57.109375" customWidth="1"/>
    <col min="14" max="14" width="83.88671875" customWidth="1"/>
    <col min="15" max="15" width="90" customWidth="1"/>
  </cols>
  <sheetData>
    <row r="1" spans="1:18" ht="48" customHeight="1" x14ac:dyDescent="0.3">
      <c r="A1" s="134" t="str">
        <f>"Attachment IA - SMALL CARRIER QUESTIONNAIRE"</f>
        <v>Attachment IA - SMALL CARRIER QUESTIONNAIRE</v>
      </c>
      <c r="B1" s="32"/>
      <c r="C1" s="32"/>
      <c r="D1" s="32"/>
      <c r="E1" s="32"/>
      <c r="F1" s="32"/>
      <c r="G1" s="32"/>
      <c r="H1" s="32"/>
      <c r="I1" s="32"/>
      <c r="J1" s="32"/>
      <c r="K1" s="32"/>
      <c r="L1" s="32"/>
      <c r="M1" s="32"/>
      <c r="N1" s="32"/>
    </row>
    <row r="2" spans="1:18" x14ac:dyDescent="0.3">
      <c r="A2" s="61" t="s">
        <v>1</v>
      </c>
      <c r="B2" s="172">
        <f>'Attachment I (Small Carriers)'!B3</f>
        <v>0</v>
      </c>
      <c r="P2" s="33"/>
      <c r="Q2" s="33"/>
    </row>
    <row r="3" spans="1:18" x14ac:dyDescent="0.3">
      <c r="A3" s="61" t="s">
        <v>73</v>
      </c>
      <c r="B3" s="173">
        <f>year</f>
        <v>2025</v>
      </c>
      <c r="P3" s="33"/>
      <c r="Q3" s="33"/>
    </row>
    <row r="4" spans="1:18" x14ac:dyDescent="0.3">
      <c r="P4" s="33"/>
      <c r="Q4" s="33"/>
    </row>
    <row r="5" spans="1:18" ht="18" x14ac:dyDescent="0.35">
      <c r="A5" s="150" t="s">
        <v>113</v>
      </c>
      <c r="P5" s="33"/>
      <c r="Q5" s="33"/>
    </row>
    <row r="6" spans="1:18" x14ac:dyDescent="0.3">
      <c r="A6" t="str">
        <f>"Questions 2 and 3 are asked to determine the OPM provided subscription income used in the MLR Calculation.  In lieu of answering these questions you may provide a copy of Attachment III from the "&amp;year-2&amp;" and "&amp;year-1&amp;" reconciliation."</f>
        <v>Questions 2 and 3 are asked to determine the OPM provided subscription income used in the MLR Calculation.  In lieu of answering these questions you may provide a copy of Attachment III from the 2023 and 2024 reconciliation.</v>
      </c>
      <c r="P6" s="33"/>
      <c r="Q6" s="33"/>
    </row>
    <row r="7" spans="1:18" x14ac:dyDescent="0.3">
      <c r="A7" t="s">
        <v>174</v>
      </c>
      <c r="P7" s="33"/>
      <c r="Q7" s="33"/>
    </row>
    <row r="8" spans="1:18" x14ac:dyDescent="0.3">
      <c r="A8" s="151" t="s">
        <v>112</v>
      </c>
      <c r="P8" s="33"/>
      <c r="Q8" s="33"/>
    </row>
    <row r="9" spans="1:18" x14ac:dyDescent="0.3">
      <c r="A9" s="152" t="s">
        <v>175</v>
      </c>
      <c r="P9" s="33"/>
      <c r="Q9" s="33"/>
    </row>
    <row r="10" spans="1:18" x14ac:dyDescent="0.3">
      <c r="A10" s="152"/>
      <c r="P10" s="33"/>
      <c r="Q10" s="33"/>
    </row>
    <row r="11" spans="1:18" ht="18.600000000000001" thickBot="1" x14ac:dyDescent="0.4">
      <c r="A11" s="150" t="s">
        <v>111</v>
      </c>
      <c r="P11" s="33"/>
      <c r="Q11" s="33"/>
    </row>
    <row r="12" spans="1:18" s="33" customFormat="1" ht="43.8" thickBot="1" x14ac:dyDescent="0.35">
      <c r="A12" s="219" t="s">
        <v>88</v>
      </c>
      <c r="B12" s="220" t="s">
        <v>199</v>
      </c>
      <c r="C12" s="220" t="s">
        <v>200</v>
      </c>
      <c r="D12" s="221" t="s">
        <v>87</v>
      </c>
      <c r="E12" s="222" t="s">
        <v>90</v>
      </c>
      <c r="F12" s="224" t="s">
        <v>114</v>
      </c>
      <c r="G12" s="225" t="s">
        <v>180</v>
      </c>
      <c r="H12" s="226" t="s">
        <v>176</v>
      </c>
      <c r="I12" s="227" t="s">
        <v>177</v>
      </c>
      <c r="J12" s="225" t="s">
        <v>183</v>
      </c>
      <c r="K12" s="226" t="s">
        <v>181</v>
      </c>
      <c r="L12" s="227" t="s">
        <v>182</v>
      </c>
      <c r="M12" s="225" t="s">
        <v>178</v>
      </c>
      <c r="N12" s="226" t="s">
        <v>173</v>
      </c>
      <c r="O12" s="227" t="s">
        <v>179</v>
      </c>
      <c r="P12" s="34"/>
    </row>
    <row r="13" spans="1:18" x14ac:dyDescent="0.3">
      <c r="A13" s="223" t="str">
        <f>IF('Attachment I (Small Carriers)'!A19="","",'Attachment I (Small Carriers)'!A19)</f>
        <v/>
      </c>
      <c r="B13" s="223" t="str">
        <f>IF('Attachment I (Small Carriers)'!B19="","",'Attachment I (Small Carriers)'!B19)</f>
        <v/>
      </c>
      <c r="C13" s="223" t="str">
        <f>IF('Attachment I (Small Carriers)'!C19="","",'Attachment I (Small Carriers)'!C19)</f>
        <v/>
      </c>
      <c r="D13" s="223" t="str">
        <f>IF('Attachment I (Small Carriers)'!D19="","",'Attachment I (Small Carriers)'!D19)</f>
        <v/>
      </c>
      <c r="E13" s="223" t="str">
        <f>IF('Attachment I (Small Carriers)'!E19="","",'Attachment I (Small Carriers)'!E19)</f>
        <v/>
      </c>
      <c r="F13" s="33"/>
      <c r="G13" s="33"/>
      <c r="H13" s="33"/>
      <c r="I13" s="33"/>
      <c r="J13" s="33"/>
      <c r="K13" s="33"/>
      <c r="L13" s="33"/>
      <c r="M13" s="33"/>
      <c r="N13" s="33"/>
      <c r="O13" s="33"/>
      <c r="P13" s="33"/>
      <c r="Q13" s="33"/>
      <c r="R13" s="33"/>
    </row>
    <row r="14" spans="1:18" x14ac:dyDescent="0.3">
      <c r="A14" s="37" t="str">
        <f>IF('Attachment I (Small Carriers)'!A20="","",'Attachment I (Small Carriers)'!A20)</f>
        <v/>
      </c>
      <c r="B14" s="37" t="str">
        <f>IF('Attachment I (Small Carriers)'!B20="","",'Attachment I (Small Carriers)'!B20)</f>
        <v/>
      </c>
      <c r="C14" s="37" t="str">
        <f>IF('Attachment I (Small Carriers)'!C20="","",'Attachment I (Small Carriers)'!C20)</f>
        <v/>
      </c>
      <c r="D14" s="37" t="str">
        <f>IF('Attachment I (Small Carriers)'!D20="","",'Attachment I (Small Carriers)'!D20)</f>
        <v/>
      </c>
      <c r="E14" s="37" t="str">
        <f>IF('Attachment I (Small Carriers)'!E20="","",'Attachment I (Small Carriers)'!E20)</f>
        <v/>
      </c>
      <c r="F14" s="33"/>
      <c r="G14" s="33"/>
      <c r="H14" s="33"/>
      <c r="I14" s="33"/>
      <c r="J14" s="33"/>
      <c r="K14" s="33"/>
      <c r="L14" s="33"/>
      <c r="M14" s="33"/>
      <c r="N14" s="33"/>
      <c r="O14" s="33"/>
      <c r="P14" s="33"/>
      <c r="Q14" s="33"/>
      <c r="R14" s="33"/>
    </row>
    <row r="15" spans="1:18" ht="15.6" x14ac:dyDescent="0.3">
      <c r="A15" s="37" t="str">
        <f>IF('Attachment I (Small Carriers)'!A21="","",'Attachment I (Small Carriers)'!A21)</f>
        <v/>
      </c>
      <c r="B15" s="37" t="str">
        <f>IF('Attachment I (Small Carriers)'!B21="","",'Attachment I (Small Carriers)'!B21)</f>
        <v/>
      </c>
      <c r="C15" s="37" t="str">
        <f>IF('Attachment I (Small Carriers)'!C21="","",'Attachment I (Small Carriers)'!C21)</f>
        <v/>
      </c>
      <c r="D15" s="37" t="str">
        <f>IF('Attachment I (Small Carriers)'!D21="","",'Attachment I (Small Carriers)'!D21)</f>
        <v/>
      </c>
      <c r="E15" s="37" t="str">
        <f>IF('Attachment I (Small Carriers)'!E21="","",'Attachment I (Small Carriers)'!E21)</f>
        <v/>
      </c>
      <c r="F15" s="33"/>
      <c r="G15" s="33"/>
      <c r="H15" s="35" t="s">
        <v>89</v>
      </c>
      <c r="I15" s="35" t="s">
        <v>89</v>
      </c>
      <c r="J15" s="33"/>
      <c r="K15" s="33"/>
      <c r="L15" s="33"/>
      <c r="M15" s="33"/>
      <c r="N15" s="33"/>
      <c r="O15" s="33"/>
      <c r="P15" s="33"/>
      <c r="Q15" s="33"/>
      <c r="R15" s="33"/>
    </row>
    <row r="16" spans="1:18" x14ac:dyDescent="0.3">
      <c r="A16" s="37" t="str">
        <f>IF('Attachment I (Small Carriers)'!A22="","",'Attachment I (Small Carriers)'!A22)</f>
        <v/>
      </c>
      <c r="B16" s="37" t="str">
        <f>IF('Attachment I (Small Carriers)'!B22="","",'Attachment I (Small Carriers)'!B22)</f>
        <v/>
      </c>
      <c r="C16" s="37" t="str">
        <f>IF('Attachment I (Small Carriers)'!C22="","",'Attachment I (Small Carriers)'!C22)</f>
        <v/>
      </c>
      <c r="D16" s="37" t="str">
        <f>IF('Attachment I (Small Carriers)'!D22="","",'Attachment I (Small Carriers)'!D22)</f>
        <v/>
      </c>
      <c r="E16" s="37" t="str">
        <f>IF('Attachment I (Small Carriers)'!E22="","",'Attachment I (Small Carriers)'!E22)</f>
        <v/>
      </c>
      <c r="F16" s="33"/>
      <c r="G16" s="33"/>
      <c r="H16" s="33"/>
      <c r="I16" s="33"/>
      <c r="J16" s="33"/>
      <c r="K16" s="33"/>
      <c r="L16" s="33"/>
      <c r="M16" s="33"/>
      <c r="N16" s="33"/>
      <c r="O16" s="33"/>
      <c r="P16" s="33"/>
      <c r="Q16" s="33"/>
      <c r="R16" s="33"/>
    </row>
    <row r="17" spans="1:18" x14ac:dyDescent="0.3">
      <c r="A17" s="37" t="str">
        <f>IF('Attachment I (Small Carriers)'!A23="","",'Attachment I (Small Carriers)'!A23)</f>
        <v/>
      </c>
      <c r="B17" s="37" t="str">
        <f>IF('Attachment I (Small Carriers)'!B23="","",'Attachment I (Small Carriers)'!B23)</f>
        <v/>
      </c>
      <c r="C17" s="37" t="str">
        <f>IF('Attachment I (Small Carriers)'!C23="","",'Attachment I (Small Carriers)'!C23)</f>
        <v/>
      </c>
      <c r="D17" s="37" t="str">
        <f>IF('Attachment I (Small Carriers)'!D23="","",'Attachment I (Small Carriers)'!D23)</f>
        <v/>
      </c>
      <c r="E17" s="37" t="str">
        <f>IF('Attachment I (Small Carriers)'!E23="","",'Attachment I (Small Carriers)'!E23)</f>
        <v/>
      </c>
      <c r="F17" s="33"/>
      <c r="G17" s="33"/>
      <c r="H17" s="33"/>
      <c r="I17" s="33"/>
      <c r="J17" s="33"/>
      <c r="K17" s="33"/>
      <c r="L17" s="33"/>
      <c r="M17" s="33"/>
      <c r="N17" s="33"/>
      <c r="O17" s="33"/>
      <c r="P17" s="33"/>
      <c r="Q17" s="33"/>
      <c r="R17" s="33"/>
    </row>
    <row r="18" spans="1:18" x14ac:dyDescent="0.3">
      <c r="A18" s="37" t="str">
        <f>IF('Attachment I (Small Carriers)'!A24="","",'Attachment I (Small Carriers)'!A24)</f>
        <v/>
      </c>
      <c r="B18" s="37" t="str">
        <f>IF('Attachment I (Small Carriers)'!B24="","",'Attachment I (Small Carriers)'!B24)</f>
        <v/>
      </c>
      <c r="C18" s="37" t="str">
        <f>IF('Attachment I (Small Carriers)'!C24="","",'Attachment I (Small Carriers)'!C24)</f>
        <v/>
      </c>
      <c r="D18" s="37" t="str">
        <f>IF('Attachment I (Small Carriers)'!D24="","",'Attachment I (Small Carriers)'!D24)</f>
        <v/>
      </c>
      <c r="E18" s="37" t="str">
        <f>IF('Attachment I (Small Carriers)'!E24="","",'Attachment I (Small Carriers)'!E24)</f>
        <v/>
      </c>
    </row>
    <row r="19" spans="1:18" x14ac:dyDescent="0.3">
      <c r="A19" s="37" t="str">
        <f>IF('Attachment I (Small Carriers)'!A25="","",'Attachment I (Small Carriers)'!A25)</f>
        <v/>
      </c>
      <c r="B19" s="37" t="str">
        <f>IF('Attachment I (Small Carriers)'!B25="","",'Attachment I (Small Carriers)'!B25)</f>
        <v/>
      </c>
      <c r="C19" s="37" t="str">
        <f>IF('Attachment I (Small Carriers)'!C25="","",'Attachment I (Small Carriers)'!C25)</f>
        <v/>
      </c>
      <c r="D19" s="37" t="str">
        <f>IF('Attachment I (Small Carriers)'!D25="","",'Attachment I (Small Carriers)'!D25)</f>
        <v/>
      </c>
      <c r="E19" s="37" t="str">
        <f>IF('Attachment I (Small Carriers)'!E25="","",'Attachment I (Small Carriers)'!E25)</f>
        <v/>
      </c>
    </row>
    <row r="20" spans="1:18" x14ac:dyDescent="0.3">
      <c r="A20" s="37" t="str">
        <f>IF('Attachment I (Small Carriers)'!A26="","",'Attachment I (Small Carriers)'!A26)</f>
        <v/>
      </c>
      <c r="B20" s="37" t="str">
        <f>IF('Attachment I (Small Carriers)'!B26="","",'Attachment I (Small Carriers)'!B26)</f>
        <v/>
      </c>
      <c r="C20" s="37" t="str">
        <f>IF('Attachment I (Small Carriers)'!C26="","",'Attachment I (Small Carriers)'!C26)</f>
        <v/>
      </c>
      <c r="D20" s="37" t="str">
        <f>IF('Attachment I (Small Carriers)'!D26="","",'Attachment I (Small Carriers)'!D26)</f>
        <v/>
      </c>
      <c r="E20" s="37" t="str">
        <f>IF('Attachment I (Small Carriers)'!E26="","",'Attachment I (Small Carriers)'!E26)</f>
        <v/>
      </c>
    </row>
    <row r="21" spans="1:18" x14ac:dyDescent="0.3">
      <c r="A21" s="37" t="str">
        <f>IF('Attachment I (Small Carriers)'!A27="","",'Attachment I (Small Carriers)'!A27)</f>
        <v/>
      </c>
      <c r="B21" s="37" t="str">
        <f>IF('Attachment I (Small Carriers)'!B27="","",'Attachment I (Small Carriers)'!B27)</f>
        <v/>
      </c>
      <c r="C21" s="37" t="str">
        <f>IF('Attachment I (Small Carriers)'!C27="","",'Attachment I (Small Carriers)'!C27)</f>
        <v/>
      </c>
      <c r="D21" s="37" t="str">
        <f>IF('Attachment I (Small Carriers)'!D27="","",'Attachment I (Small Carriers)'!D27)</f>
        <v/>
      </c>
      <c r="E21" s="37" t="str">
        <f>IF('Attachment I (Small Carriers)'!E27="","",'Attachment I (Small Carriers)'!E27)</f>
        <v/>
      </c>
    </row>
    <row r="22" spans="1:18" x14ac:dyDescent="0.3">
      <c r="A22" s="37" t="str">
        <f>IF('Attachment I (Small Carriers)'!A28="","",'Attachment I (Small Carriers)'!A28)</f>
        <v/>
      </c>
      <c r="B22" s="37" t="str">
        <f>IF('Attachment I (Small Carriers)'!B28="","",'Attachment I (Small Carriers)'!B28)</f>
        <v/>
      </c>
      <c r="C22" s="37" t="str">
        <f>IF('Attachment I (Small Carriers)'!C28="","",'Attachment I (Small Carriers)'!C28)</f>
        <v/>
      </c>
      <c r="D22" s="37" t="str">
        <f>IF('Attachment I (Small Carriers)'!D28="","",'Attachment I (Small Carriers)'!D28)</f>
        <v/>
      </c>
      <c r="E22" s="37" t="str">
        <f>IF('Attachment I (Small Carriers)'!E28="","",'Attachment I (Small Carriers)'!E28)</f>
        <v/>
      </c>
    </row>
    <row r="23" spans="1:18" x14ac:dyDescent="0.3">
      <c r="A23" s="37" t="str">
        <f>IF('Attachment I (Small Carriers)'!A29="","",'Attachment I (Small Carriers)'!A29)</f>
        <v/>
      </c>
      <c r="B23" s="37" t="str">
        <f>IF('Attachment I (Small Carriers)'!B29="","",'Attachment I (Small Carriers)'!B29)</f>
        <v/>
      </c>
      <c r="C23" s="37" t="str">
        <f>IF('Attachment I (Small Carriers)'!C29="","",'Attachment I (Small Carriers)'!C29)</f>
        <v/>
      </c>
      <c r="D23" s="37" t="str">
        <f>IF('Attachment I (Small Carriers)'!D29="","",'Attachment I (Small Carriers)'!D29)</f>
        <v/>
      </c>
      <c r="E23" s="37" t="str">
        <f>IF('Attachment I (Small Carriers)'!E29="","",'Attachment I (Small Carriers)'!E29)</f>
        <v/>
      </c>
    </row>
    <row r="24" spans="1:18" x14ac:dyDescent="0.3">
      <c r="A24" s="37" t="str">
        <f>IF('Attachment I (Small Carriers)'!A30="","",'Attachment I (Small Carriers)'!A30)</f>
        <v/>
      </c>
      <c r="B24" s="37" t="str">
        <f>IF('Attachment I (Small Carriers)'!B30="","",'Attachment I (Small Carriers)'!B30)</f>
        <v/>
      </c>
      <c r="C24" s="37" t="str">
        <f>IF('Attachment I (Small Carriers)'!C30="","",'Attachment I (Small Carriers)'!C30)</f>
        <v/>
      </c>
      <c r="D24" s="37" t="str">
        <f>IF('Attachment I (Small Carriers)'!D30="","",'Attachment I (Small Carriers)'!D30)</f>
        <v/>
      </c>
      <c r="E24" s="37" t="str">
        <f>IF('Attachment I (Small Carriers)'!E30="","",'Attachment I (Small Carriers)'!E30)</f>
        <v/>
      </c>
    </row>
    <row r="25" spans="1:18" x14ac:dyDescent="0.3">
      <c r="A25" s="37" t="str">
        <f>IF('Attachment I (Small Carriers)'!A31="","",'Attachment I (Small Carriers)'!A31)</f>
        <v/>
      </c>
      <c r="B25" s="37" t="str">
        <f>IF('Attachment I (Small Carriers)'!B31="","",'Attachment I (Small Carriers)'!B31)</f>
        <v/>
      </c>
      <c r="C25" s="37" t="str">
        <f>IF('Attachment I (Small Carriers)'!C31="","",'Attachment I (Small Carriers)'!C31)</f>
        <v/>
      </c>
      <c r="D25" s="37" t="str">
        <f>IF('Attachment I (Small Carriers)'!D31="","",'Attachment I (Small Carriers)'!D31)</f>
        <v/>
      </c>
      <c r="E25" s="37" t="str">
        <f>IF('Attachment I (Small Carriers)'!E31="","",'Attachment I (Small Carriers)'!E31)</f>
        <v/>
      </c>
    </row>
    <row r="26" spans="1:18" x14ac:dyDescent="0.3">
      <c r="A26" s="37" t="str">
        <f>IF('Attachment I (Small Carriers)'!A32="","",'Attachment I (Small Carriers)'!A32)</f>
        <v/>
      </c>
      <c r="B26" s="37" t="str">
        <f>IF('Attachment I (Small Carriers)'!B32="","",'Attachment I (Small Carriers)'!B32)</f>
        <v/>
      </c>
      <c r="C26" s="37" t="str">
        <f>IF('Attachment I (Small Carriers)'!C32="","",'Attachment I (Small Carriers)'!C32)</f>
        <v/>
      </c>
      <c r="D26" s="37" t="str">
        <f>IF('Attachment I (Small Carriers)'!D32="","",'Attachment I (Small Carriers)'!D32)</f>
        <v/>
      </c>
      <c r="E26" s="37" t="str">
        <f>IF('Attachment I (Small Carriers)'!E32="","",'Attachment I (Small Carriers)'!E32)</f>
        <v/>
      </c>
    </row>
    <row r="27" spans="1:18" x14ac:dyDescent="0.3">
      <c r="A27" s="37" t="str">
        <f>IF('Attachment I (Small Carriers)'!A33="","",'Attachment I (Small Carriers)'!A33)</f>
        <v/>
      </c>
      <c r="B27" s="37" t="str">
        <f>IF('Attachment I (Small Carriers)'!B33="","",'Attachment I (Small Carriers)'!B33)</f>
        <v/>
      </c>
      <c r="C27" s="37" t="str">
        <f>IF('Attachment I (Small Carriers)'!C33="","",'Attachment I (Small Carriers)'!C33)</f>
        <v/>
      </c>
      <c r="D27" s="37" t="str">
        <f>IF('Attachment I (Small Carriers)'!D33="","",'Attachment I (Small Carriers)'!D33)</f>
        <v/>
      </c>
      <c r="E27" s="37" t="str">
        <f>IF('Attachment I (Small Carriers)'!E33="","",'Attachment I (Small Carriers)'!E33)</f>
        <v/>
      </c>
    </row>
    <row r="28" spans="1:18" x14ac:dyDescent="0.3">
      <c r="A28" s="37" t="str">
        <f>IF('Attachment I (Small Carriers)'!A34="","",'Attachment I (Small Carriers)'!A34)</f>
        <v/>
      </c>
      <c r="B28" s="37" t="str">
        <f>IF('Attachment I (Small Carriers)'!B34="","",'Attachment I (Small Carriers)'!B34)</f>
        <v/>
      </c>
      <c r="C28" s="37" t="str">
        <f>IF('Attachment I (Small Carriers)'!C34="","",'Attachment I (Small Carriers)'!C34)</f>
        <v/>
      </c>
      <c r="D28" s="37" t="str">
        <f>IF('Attachment I (Small Carriers)'!D34="","",'Attachment I (Small Carriers)'!D34)</f>
        <v/>
      </c>
      <c r="E28" s="37" t="str">
        <f>IF('Attachment I (Small Carriers)'!E34="","",'Attachment I (Small Carriers)'!E34)</f>
        <v/>
      </c>
    </row>
    <row r="29" spans="1:18" x14ac:dyDescent="0.3">
      <c r="A29" s="37" t="str">
        <f>IF('Attachment I (Small Carriers)'!A35="","",'Attachment I (Small Carriers)'!A35)</f>
        <v/>
      </c>
      <c r="B29" s="37" t="str">
        <f>IF('Attachment I (Small Carriers)'!B35="","",'Attachment I (Small Carriers)'!B35)</f>
        <v/>
      </c>
      <c r="C29" s="37" t="str">
        <f>IF('Attachment I (Small Carriers)'!C35="","",'Attachment I (Small Carriers)'!C35)</f>
        <v/>
      </c>
      <c r="D29" s="37" t="str">
        <f>IF('Attachment I (Small Carriers)'!D35="","",'Attachment I (Small Carriers)'!D35)</f>
        <v/>
      </c>
      <c r="E29" s="37" t="str">
        <f>IF('Attachment I (Small Carriers)'!E35="","",'Attachment I (Small Carriers)'!E35)</f>
        <v/>
      </c>
    </row>
    <row r="30" spans="1:18" x14ac:dyDescent="0.3">
      <c r="A30" s="37" t="str">
        <f>IF('Attachment I (Small Carriers)'!A36="","",'Attachment I (Small Carriers)'!A36)</f>
        <v/>
      </c>
      <c r="B30" s="37" t="str">
        <f>IF('Attachment I (Small Carriers)'!B36="","",'Attachment I (Small Carriers)'!B36)</f>
        <v/>
      </c>
      <c r="C30" s="37" t="str">
        <f>IF('Attachment I (Small Carriers)'!C36="","",'Attachment I (Small Carriers)'!C36)</f>
        <v/>
      </c>
      <c r="D30" s="37" t="str">
        <f>IF('Attachment I (Small Carriers)'!D36="","",'Attachment I (Small Carriers)'!D36)</f>
        <v/>
      </c>
      <c r="E30" s="37" t="str">
        <f>IF('Attachment I (Small Carriers)'!E36="","",'Attachment I (Small Carriers)'!E36)</f>
        <v/>
      </c>
    </row>
    <row r="31" spans="1:18" x14ac:dyDescent="0.3">
      <c r="A31" s="37" t="str">
        <f>IF('Attachment I (Small Carriers)'!A37="","",'Attachment I (Small Carriers)'!A37)</f>
        <v/>
      </c>
      <c r="B31" s="37" t="str">
        <f>IF('Attachment I (Small Carriers)'!B37="","",'Attachment I (Small Carriers)'!B37)</f>
        <v/>
      </c>
      <c r="C31" s="37" t="str">
        <f>IF('Attachment I (Small Carriers)'!C37="","",'Attachment I (Small Carriers)'!C37)</f>
        <v/>
      </c>
      <c r="D31" s="37" t="str">
        <f>IF('Attachment I (Small Carriers)'!D37="","",'Attachment I (Small Carriers)'!D37)</f>
        <v/>
      </c>
      <c r="E31" s="37" t="str">
        <f>IF('Attachment I (Small Carriers)'!E37="","",'Attachment I (Small Carriers)'!E37)</f>
        <v/>
      </c>
    </row>
    <row r="32" spans="1:18" x14ac:dyDescent="0.3">
      <c r="A32" s="37" t="str">
        <f>IF('Attachment I (Small Carriers)'!A38="","",'Attachment I (Small Carriers)'!A38)</f>
        <v/>
      </c>
      <c r="B32" s="37" t="str">
        <f>IF('Attachment I (Small Carriers)'!B38="","",'Attachment I (Small Carriers)'!B38)</f>
        <v/>
      </c>
      <c r="C32" s="37" t="str">
        <f>IF('Attachment I (Small Carriers)'!C38="","",'Attachment I (Small Carriers)'!C38)</f>
        <v/>
      </c>
      <c r="D32" s="37" t="str">
        <f>IF('Attachment I (Small Carriers)'!D38="","",'Attachment I (Small Carriers)'!D38)</f>
        <v/>
      </c>
      <c r="E32" s="37" t="str">
        <f>IF('Attachment I (Small Carriers)'!E38="","",'Attachment I (Small Carriers)'!E38)</f>
        <v/>
      </c>
    </row>
    <row r="33" spans="1:5" x14ac:dyDescent="0.3">
      <c r="A33" s="37" t="str">
        <f>IF('Attachment I (Small Carriers)'!A39="","",'Attachment I (Small Carriers)'!A39)</f>
        <v/>
      </c>
      <c r="B33" s="37" t="str">
        <f>IF('Attachment I (Small Carriers)'!B39="","",'Attachment I (Small Carriers)'!B39)</f>
        <v/>
      </c>
      <c r="C33" s="37" t="str">
        <f>IF('Attachment I (Small Carriers)'!C39="","",'Attachment I (Small Carriers)'!C39)</f>
        <v/>
      </c>
      <c r="D33" s="37" t="str">
        <f>IF('Attachment I (Small Carriers)'!D39="","",'Attachment I (Small Carriers)'!D39)</f>
        <v/>
      </c>
      <c r="E33" s="37" t="str">
        <f>IF('Attachment I (Small Carriers)'!E39="","",'Attachment I (Small Carriers)'!E39)</f>
        <v/>
      </c>
    </row>
    <row r="34" spans="1:5" x14ac:dyDescent="0.3">
      <c r="A34" s="37" t="str">
        <f>IF('Attachment I (Small Carriers)'!A40="","",'Attachment I (Small Carriers)'!A40)</f>
        <v/>
      </c>
      <c r="B34" s="37" t="str">
        <f>IF('Attachment I (Small Carriers)'!B40="","",'Attachment I (Small Carriers)'!B40)</f>
        <v/>
      </c>
      <c r="C34" s="37" t="str">
        <f>IF('Attachment I (Small Carriers)'!C40="","",'Attachment I (Small Carriers)'!C40)</f>
        <v/>
      </c>
      <c r="D34" s="37" t="str">
        <f>IF('Attachment I (Small Carriers)'!D40="","",'Attachment I (Small Carriers)'!D40)</f>
        <v/>
      </c>
      <c r="E34" s="37" t="str">
        <f>IF('Attachment I (Small Carriers)'!E40="","",'Attachment I (Small Carriers)'!E40)</f>
        <v/>
      </c>
    </row>
    <row r="35" spans="1:5" x14ac:dyDescent="0.3">
      <c r="A35" s="37" t="str">
        <f>IF('Attachment I (Small Carriers)'!A41="","",'Attachment I (Small Carriers)'!A41)</f>
        <v/>
      </c>
      <c r="B35" s="37" t="str">
        <f>IF('Attachment I (Small Carriers)'!B41="","",'Attachment I (Small Carriers)'!B41)</f>
        <v/>
      </c>
      <c r="C35" s="37" t="str">
        <f>IF('Attachment I (Small Carriers)'!C41="","",'Attachment I (Small Carriers)'!C41)</f>
        <v/>
      </c>
      <c r="D35" s="37" t="str">
        <f>IF('Attachment I (Small Carriers)'!D41="","",'Attachment I (Small Carriers)'!D41)</f>
        <v/>
      </c>
      <c r="E35" s="37" t="str">
        <f>IF('Attachment I (Small Carriers)'!E41="","",'Attachment I (Small Carriers)'!E41)</f>
        <v/>
      </c>
    </row>
    <row r="36" spans="1:5" x14ac:dyDescent="0.3">
      <c r="A36" s="37" t="str">
        <f>IF('Attachment I (Small Carriers)'!A42="","",'Attachment I (Small Carriers)'!A42)</f>
        <v/>
      </c>
      <c r="B36" s="37" t="str">
        <f>IF('Attachment I (Small Carriers)'!B42="","",'Attachment I (Small Carriers)'!B42)</f>
        <v/>
      </c>
      <c r="C36" s="37" t="str">
        <f>IF('Attachment I (Small Carriers)'!C42="","",'Attachment I (Small Carriers)'!C42)</f>
        <v/>
      </c>
      <c r="D36" s="37" t="str">
        <f>IF('Attachment I (Small Carriers)'!D42="","",'Attachment I (Small Carriers)'!D42)</f>
        <v/>
      </c>
      <c r="E36" s="37" t="str">
        <f>IF('Attachment I (Small Carriers)'!E42="","",'Attachment I (Small Carriers)'!E42)</f>
        <v/>
      </c>
    </row>
    <row r="37" spans="1:5" x14ac:dyDescent="0.3">
      <c r="A37" s="37" t="str">
        <f>IF('Attachment I (Small Carriers)'!A43="","",'Attachment I (Small Carriers)'!A43)</f>
        <v/>
      </c>
      <c r="B37" s="37" t="str">
        <f>IF('Attachment I (Small Carriers)'!B43="","",'Attachment I (Small Carriers)'!B43)</f>
        <v/>
      </c>
      <c r="C37" s="37" t="str">
        <f>IF('Attachment I (Small Carriers)'!C43="","",'Attachment I (Small Carriers)'!C43)</f>
        <v/>
      </c>
      <c r="D37" s="37" t="str">
        <f>IF('Attachment I (Small Carriers)'!D43="","",'Attachment I (Small Carriers)'!D43)</f>
        <v/>
      </c>
      <c r="E37" s="37" t="str">
        <f>IF('Attachment I (Small Carriers)'!E43="","",'Attachment I (Small Carriers)'!E43)</f>
        <v/>
      </c>
    </row>
    <row r="38" spans="1:5" x14ac:dyDescent="0.3">
      <c r="A38" s="37" t="str">
        <f>IF('Attachment I (Small Carriers)'!A44="","",'Attachment I (Small Carriers)'!A44)</f>
        <v/>
      </c>
      <c r="B38" s="37" t="str">
        <f>IF('Attachment I (Small Carriers)'!B44="","",'Attachment I (Small Carriers)'!B44)</f>
        <v/>
      </c>
      <c r="C38" s="37" t="str">
        <f>IF('Attachment I (Small Carriers)'!C44="","",'Attachment I (Small Carriers)'!C44)</f>
        <v/>
      </c>
      <c r="D38" s="37" t="str">
        <f>IF('Attachment I (Small Carriers)'!D44="","",'Attachment I (Small Carriers)'!D44)</f>
        <v/>
      </c>
      <c r="E38" s="37" t="str">
        <f>IF('Attachment I (Small Carriers)'!E44="","",'Attachment I (Small Carriers)'!E44)</f>
        <v/>
      </c>
    </row>
    <row r="39" spans="1:5" x14ac:dyDescent="0.3">
      <c r="A39" s="37" t="str">
        <f>IF('Attachment I (Small Carriers)'!A45="","",'Attachment I (Small Carriers)'!A45)</f>
        <v/>
      </c>
      <c r="B39" s="37" t="str">
        <f>IF('Attachment I (Small Carriers)'!B45="","",'Attachment I (Small Carriers)'!B45)</f>
        <v/>
      </c>
      <c r="C39" s="37" t="str">
        <f>IF('Attachment I (Small Carriers)'!C45="","",'Attachment I (Small Carriers)'!C45)</f>
        <v/>
      </c>
      <c r="D39" s="37" t="str">
        <f>IF('Attachment I (Small Carriers)'!D45="","",'Attachment I (Small Carriers)'!D45)</f>
        <v/>
      </c>
      <c r="E39" s="37" t="str">
        <f>IF('Attachment I (Small Carriers)'!E45="","",'Attachment I (Small Carriers)'!E45)</f>
        <v/>
      </c>
    </row>
    <row r="40" spans="1:5" x14ac:dyDescent="0.3">
      <c r="A40" s="37" t="str">
        <f>IF('Attachment I (Small Carriers)'!A46="","",'Attachment I (Small Carriers)'!A46)</f>
        <v/>
      </c>
      <c r="B40" s="37" t="str">
        <f>IF('Attachment I (Small Carriers)'!B46="","",'Attachment I (Small Carriers)'!B46)</f>
        <v/>
      </c>
      <c r="C40" s="37" t="str">
        <f>IF('Attachment I (Small Carriers)'!C46="","",'Attachment I (Small Carriers)'!C46)</f>
        <v/>
      </c>
      <c r="D40" s="37" t="str">
        <f>IF('Attachment I (Small Carriers)'!D46="","",'Attachment I (Small Carriers)'!D46)</f>
        <v/>
      </c>
      <c r="E40" s="37" t="str">
        <f>IF('Attachment I (Small Carriers)'!E46="","",'Attachment I (Small Carriers)'!E46)</f>
        <v/>
      </c>
    </row>
    <row r="41" spans="1:5" x14ac:dyDescent="0.3">
      <c r="A41" s="37" t="str">
        <f>IF('Attachment I (Small Carriers)'!A47="","",'Attachment I (Small Carriers)'!A47)</f>
        <v/>
      </c>
      <c r="B41" s="37" t="str">
        <f>IF('Attachment I (Small Carriers)'!B47="","",'Attachment I (Small Carriers)'!B47)</f>
        <v/>
      </c>
      <c r="C41" s="37" t="str">
        <f>IF('Attachment I (Small Carriers)'!C47="","",'Attachment I (Small Carriers)'!C47)</f>
        <v/>
      </c>
      <c r="D41" s="37" t="str">
        <f>IF('Attachment I (Small Carriers)'!D47="","",'Attachment I (Small Carriers)'!D47)</f>
        <v/>
      </c>
      <c r="E41" s="37" t="str">
        <f>IF('Attachment I (Small Carriers)'!E47="","",'Attachment I (Small Carriers)'!E47)</f>
        <v/>
      </c>
    </row>
    <row r="42" spans="1:5" x14ac:dyDescent="0.3">
      <c r="A42" s="37" t="str">
        <f>IF('Attachment I (Small Carriers)'!A48="","",'Attachment I (Small Carriers)'!A48)</f>
        <v/>
      </c>
      <c r="B42" s="37" t="str">
        <f>IF('Attachment I (Small Carriers)'!B48="","",'Attachment I (Small Carriers)'!B48)</f>
        <v/>
      </c>
      <c r="C42" s="37" t="str">
        <f>IF('Attachment I (Small Carriers)'!C48="","",'Attachment I (Small Carriers)'!C48)</f>
        <v/>
      </c>
      <c r="D42" s="37" t="str">
        <f>IF('Attachment I (Small Carriers)'!D48="","",'Attachment I (Small Carriers)'!D48)</f>
        <v/>
      </c>
      <c r="E42" s="37" t="str">
        <f>IF('Attachment I (Small Carriers)'!E48="","",'Attachment I (Small Carriers)'!E48)</f>
        <v/>
      </c>
    </row>
    <row r="43" spans="1:5" x14ac:dyDescent="0.3">
      <c r="A43" s="37" t="str">
        <f>IF('Attachment I (Small Carriers)'!A49="","",'Attachment I (Small Carriers)'!A49)</f>
        <v/>
      </c>
      <c r="B43" s="37" t="str">
        <f>IF('Attachment I (Small Carriers)'!B49="","",'Attachment I (Small Carriers)'!B49)</f>
        <v/>
      </c>
      <c r="C43" s="37" t="str">
        <f>IF('Attachment I (Small Carriers)'!C49="","",'Attachment I (Small Carriers)'!C49)</f>
        <v/>
      </c>
      <c r="D43" s="37" t="str">
        <f>IF('Attachment I (Small Carriers)'!D49="","",'Attachment I (Small Carriers)'!D49)</f>
        <v/>
      </c>
      <c r="E43" s="37" t="str">
        <f>IF('Attachment I (Small Carriers)'!E49="","",'Attachment I (Small Carriers)'!E49)</f>
        <v/>
      </c>
    </row>
    <row r="44" spans="1:5" x14ac:dyDescent="0.3">
      <c r="A44" s="37" t="str">
        <f>IF('Attachment I (Small Carriers)'!A50="","",'Attachment I (Small Carriers)'!A50)</f>
        <v/>
      </c>
      <c r="B44" s="37" t="str">
        <f>IF('Attachment I (Small Carriers)'!B50="","",'Attachment I (Small Carriers)'!B50)</f>
        <v/>
      </c>
      <c r="C44" s="37" t="str">
        <f>IF('Attachment I (Small Carriers)'!C50="","",'Attachment I (Small Carriers)'!C50)</f>
        <v/>
      </c>
      <c r="D44" s="37" t="str">
        <f>IF('Attachment I (Small Carriers)'!D50="","",'Attachment I (Small Carriers)'!D50)</f>
        <v/>
      </c>
      <c r="E44" s="37" t="str">
        <f>IF('Attachment I (Small Carriers)'!E50="","",'Attachment I (Small Carriers)'!E50)</f>
        <v/>
      </c>
    </row>
    <row r="45" spans="1:5" x14ac:dyDescent="0.3">
      <c r="A45" s="37" t="str">
        <f>IF('Attachment I (Small Carriers)'!A51="","",'Attachment I (Small Carriers)'!A51)</f>
        <v/>
      </c>
      <c r="B45" s="37" t="str">
        <f>IF('Attachment I (Small Carriers)'!B51="","",'Attachment I (Small Carriers)'!B51)</f>
        <v/>
      </c>
      <c r="C45" s="37" t="str">
        <f>IF('Attachment I (Small Carriers)'!C51="","",'Attachment I (Small Carriers)'!C51)</f>
        <v/>
      </c>
      <c r="D45" s="37" t="str">
        <f>IF('Attachment I (Small Carriers)'!D51="","",'Attachment I (Small Carriers)'!D51)</f>
        <v/>
      </c>
      <c r="E45" s="37" t="str">
        <f>IF('Attachment I (Small Carriers)'!E51="","",'Attachment I (Small Carriers)'!E51)</f>
        <v/>
      </c>
    </row>
    <row r="46" spans="1:5" x14ac:dyDescent="0.3">
      <c r="A46" s="37" t="str">
        <f>IF('Attachment I (Small Carriers)'!A52="","",'Attachment I (Small Carriers)'!A52)</f>
        <v/>
      </c>
      <c r="B46" s="37" t="str">
        <f>IF('Attachment I (Small Carriers)'!B52="","",'Attachment I (Small Carriers)'!B52)</f>
        <v/>
      </c>
      <c r="C46" s="37" t="str">
        <f>IF('Attachment I (Small Carriers)'!C52="","",'Attachment I (Small Carriers)'!C52)</f>
        <v/>
      </c>
      <c r="D46" s="37" t="str">
        <f>IF('Attachment I (Small Carriers)'!D52="","",'Attachment I (Small Carriers)'!D52)</f>
        <v/>
      </c>
      <c r="E46" s="37" t="str">
        <f>IF('Attachment I (Small Carriers)'!E52="","",'Attachment I (Small Carriers)'!E52)</f>
        <v/>
      </c>
    </row>
    <row r="47" spans="1:5" x14ac:dyDescent="0.3">
      <c r="A47" s="37" t="str">
        <f>IF('Attachment I (Small Carriers)'!A53="","",'Attachment I (Small Carriers)'!A53)</f>
        <v/>
      </c>
      <c r="B47" s="37" t="str">
        <f>IF('Attachment I (Small Carriers)'!B53="","",'Attachment I (Small Carriers)'!B53)</f>
        <v/>
      </c>
      <c r="C47" s="37" t="str">
        <f>IF('Attachment I (Small Carriers)'!C53="","",'Attachment I (Small Carriers)'!C53)</f>
        <v/>
      </c>
      <c r="D47" s="37" t="str">
        <f>IF('Attachment I (Small Carriers)'!D53="","",'Attachment I (Small Carriers)'!D53)</f>
        <v/>
      </c>
      <c r="E47" s="37" t="str">
        <f>IF('Attachment I (Small Carriers)'!E53="","",'Attachment I (Small Carriers)'!E53)</f>
        <v/>
      </c>
    </row>
    <row r="48" spans="1:5" x14ac:dyDescent="0.3">
      <c r="A48" s="37" t="str">
        <f>IF('Attachment I (Small Carriers)'!A54="","",'Attachment I (Small Carriers)'!A54)</f>
        <v/>
      </c>
      <c r="B48" s="37" t="str">
        <f>IF('Attachment I (Small Carriers)'!B54="","",'Attachment I (Small Carriers)'!B54)</f>
        <v/>
      </c>
      <c r="C48" s="37" t="str">
        <f>IF('Attachment I (Small Carriers)'!C54="","",'Attachment I (Small Carriers)'!C54)</f>
        <v/>
      </c>
      <c r="D48" s="37" t="str">
        <f>IF('Attachment I (Small Carriers)'!D54="","",'Attachment I (Small Carriers)'!D54)</f>
        <v/>
      </c>
      <c r="E48" s="37" t="str">
        <f>IF('Attachment I (Small Carriers)'!E54="","",'Attachment I (Small Carriers)'!E54)</f>
        <v/>
      </c>
    </row>
    <row r="49" spans="1:5" x14ac:dyDescent="0.3">
      <c r="A49" s="37" t="str">
        <f>IF('Attachment I (Small Carriers)'!A55="","",'Attachment I (Small Carriers)'!A55)</f>
        <v/>
      </c>
      <c r="B49" s="37" t="str">
        <f>IF('Attachment I (Small Carriers)'!B55="","",'Attachment I (Small Carriers)'!B55)</f>
        <v/>
      </c>
      <c r="C49" s="37" t="str">
        <f>IF('Attachment I (Small Carriers)'!C55="","",'Attachment I (Small Carriers)'!C55)</f>
        <v/>
      </c>
      <c r="D49" s="37" t="str">
        <f>IF('Attachment I (Small Carriers)'!D55="","",'Attachment I (Small Carriers)'!D55)</f>
        <v/>
      </c>
      <c r="E49" s="37" t="str">
        <f>IF('Attachment I (Small Carriers)'!E55="","",'Attachment I (Small Carriers)'!E55)</f>
        <v/>
      </c>
    </row>
    <row r="50" spans="1:5" x14ac:dyDescent="0.3">
      <c r="A50" s="37" t="str">
        <f>IF('Attachment I (Small Carriers)'!A56="","",'Attachment I (Small Carriers)'!A56)</f>
        <v/>
      </c>
      <c r="B50" s="37" t="str">
        <f>IF('Attachment I (Small Carriers)'!B56="","",'Attachment I (Small Carriers)'!B56)</f>
        <v/>
      </c>
      <c r="C50" s="37" t="str">
        <f>IF('Attachment I (Small Carriers)'!C56="","",'Attachment I (Small Carriers)'!C56)</f>
        <v/>
      </c>
      <c r="D50" s="37" t="str">
        <f>IF('Attachment I (Small Carriers)'!D56="","",'Attachment I (Small Carriers)'!D56)</f>
        <v/>
      </c>
      <c r="E50" s="37" t="str">
        <f>IF('Attachment I (Small Carriers)'!E56="","",'Attachment I (Small Carriers)'!E56)</f>
        <v/>
      </c>
    </row>
    <row r="51" spans="1:5" x14ac:dyDescent="0.3">
      <c r="A51" s="37" t="str">
        <f>IF('Attachment I (Small Carriers)'!A57="","",'Attachment I (Small Carriers)'!A57)</f>
        <v/>
      </c>
      <c r="B51" s="37" t="str">
        <f>IF('Attachment I (Small Carriers)'!B57="","",'Attachment I (Small Carriers)'!B57)</f>
        <v/>
      </c>
      <c r="C51" s="37" t="str">
        <f>IF('Attachment I (Small Carriers)'!C57="","",'Attachment I (Small Carriers)'!C57)</f>
        <v/>
      </c>
      <c r="D51" s="37" t="str">
        <f>IF('Attachment I (Small Carriers)'!D57="","",'Attachment I (Small Carriers)'!D57)</f>
        <v/>
      </c>
      <c r="E51" s="37" t="str">
        <f>IF('Attachment I (Small Carriers)'!E57="","",'Attachment I (Small Carriers)'!E57)</f>
        <v/>
      </c>
    </row>
    <row r="52" spans="1:5" x14ac:dyDescent="0.3">
      <c r="A52" s="37" t="str">
        <f>IF('Attachment I (Small Carriers)'!A58="","",'Attachment I (Small Carriers)'!A58)</f>
        <v/>
      </c>
      <c r="B52" s="37" t="str">
        <f>IF('Attachment I (Small Carriers)'!B58="","",'Attachment I (Small Carriers)'!B58)</f>
        <v/>
      </c>
      <c r="C52" s="37" t="str">
        <f>IF('Attachment I (Small Carriers)'!C58="","",'Attachment I (Small Carriers)'!C58)</f>
        <v/>
      </c>
      <c r="D52" s="37" t="str">
        <f>IF('Attachment I (Small Carriers)'!D58="","",'Attachment I (Small Carriers)'!D58)</f>
        <v/>
      </c>
      <c r="E52" s="37" t="str">
        <f>IF('Attachment I (Small Carriers)'!E58="","",'Attachment I (Small Carriers)'!E58)</f>
        <v/>
      </c>
    </row>
    <row r="53" spans="1:5" x14ac:dyDescent="0.3">
      <c r="A53" s="37" t="str">
        <f>IF('Attachment I (Small Carriers)'!A59="","",'Attachment I (Small Carriers)'!A59)</f>
        <v/>
      </c>
      <c r="B53" s="37" t="str">
        <f>IF('Attachment I (Small Carriers)'!B59="","",'Attachment I (Small Carriers)'!B59)</f>
        <v/>
      </c>
      <c r="C53" s="37" t="str">
        <f>IF('Attachment I (Small Carriers)'!C59="","",'Attachment I (Small Carriers)'!C59)</f>
        <v/>
      </c>
      <c r="D53" s="37" t="str">
        <f>IF('Attachment I (Small Carriers)'!D59="","",'Attachment I (Small Carriers)'!D59)</f>
        <v/>
      </c>
      <c r="E53" s="37" t="str">
        <f>IF('Attachment I (Small Carriers)'!E59="","",'Attachment I (Small Carriers)'!E59)</f>
        <v/>
      </c>
    </row>
    <row r="54" spans="1:5" x14ac:dyDescent="0.3">
      <c r="A54" s="37" t="str">
        <f>IF('Attachment I (Small Carriers)'!A60="","",'Attachment I (Small Carriers)'!A60)</f>
        <v/>
      </c>
      <c r="B54" s="37" t="str">
        <f>IF('Attachment I (Small Carriers)'!B60="","",'Attachment I (Small Carriers)'!B60)</f>
        <v/>
      </c>
      <c r="C54" s="37" t="str">
        <f>IF('Attachment I (Small Carriers)'!C60="","",'Attachment I (Small Carriers)'!C60)</f>
        <v/>
      </c>
      <c r="D54" s="37" t="str">
        <f>IF('Attachment I (Small Carriers)'!D60="","",'Attachment I (Small Carriers)'!D60)</f>
        <v/>
      </c>
      <c r="E54" s="37" t="str">
        <f>IF('Attachment I (Small Carriers)'!E60="","",'Attachment I (Small Carriers)'!E60)</f>
        <v/>
      </c>
    </row>
    <row r="55" spans="1:5" x14ac:dyDescent="0.3">
      <c r="A55" s="37" t="str">
        <f>IF('Attachment I (Small Carriers)'!A61="","",'Attachment I (Small Carriers)'!A61)</f>
        <v/>
      </c>
      <c r="B55" s="37" t="str">
        <f>IF('Attachment I (Small Carriers)'!B61="","",'Attachment I (Small Carriers)'!B61)</f>
        <v/>
      </c>
      <c r="C55" s="37" t="str">
        <f>IF('Attachment I (Small Carriers)'!C61="","",'Attachment I (Small Carriers)'!C61)</f>
        <v/>
      </c>
      <c r="D55" s="37" t="str">
        <f>IF('Attachment I (Small Carriers)'!D61="","",'Attachment I (Small Carriers)'!D61)</f>
        <v/>
      </c>
      <c r="E55" s="37" t="str">
        <f>IF('Attachment I (Small Carriers)'!E61="","",'Attachment I (Small Carriers)'!E61)</f>
        <v/>
      </c>
    </row>
    <row r="56" spans="1:5" x14ac:dyDescent="0.3">
      <c r="A56" s="37" t="str">
        <f>IF('Attachment I (Small Carriers)'!A62="","",'Attachment I (Small Carriers)'!A62)</f>
        <v/>
      </c>
      <c r="B56" s="37" t="str">
        <f>IF('Attachment I (Small Carriers)'!B62="","",'Attachment I (Small Carriers)'!B62)</f>
        <v/>
      </c>
      <c r="C56" s="37" t="str">
        <f>IF('Attachment I (Small Carriers)'!C62="","",'Attachment I (Small Carriers)'!C62)</f>
        <v/>
      </c>
      <c r="D56" s="37" t="str">
        <f>IF('Attachment I (Small Carriers)'!D62="","",'Attachment I (Small Carriers)'!D62)</f>
        <v/>
      </c>
      <c r="E56" s="37" t="str">
        <f>IF('Attachment I (Small Carriers)'!E62="","",'Attachment I (Small Carriers)'!E62)</f>
        <v/>
      </c>
    </row>
    <row r="57" spans="1:5" x14ac:dyDescent="0.3">
      <c r="A57" s="37" t="str">
        <f>IF('Attachment I (Small Carriers)'!A63="","",'Attachment I (Small Carriers)'!A63)</f>
        <v/>
      </c>
      <c r="B57" s="37" t="str">
        <f>IF('Attachment I (Small Carriers)'!B63="","",'Attachment I (Small Carriers)'!B63)</f>
        <v/>
      </c>
      <c r="C57" s="37" t="str">
        <f>IF('Attachment I (Small Carriers)'!C63="","",'Attachment I (Small Carriers)'!C63)</f>
        <v/>
      </c>
      <c r="D57" s="37" t="str">
        <f>IF('Attachment I (Small Carriers)'!D63="","",'Attachment I (Small Carriers)'!D63)</f>
        <v/>
      </c>
      <c r="E57" s="37" t="str">
        <f>IF('Attachment I (Small Carriers)'!E63="","",'Attachment I (Small Carriers)'!E63)</f>
        <v/>
      </c>
    </row>
    <row r="58" spans="1:5" x14ac:dyDescent="0.3">
      <c r="A58" s="37" t="str">
        <f>IF('Attachment I (Small Carriers)'!A64="","",'Attachment I (Small Carriers)'!A64)</f>
        <v/>
      </c>
      <c r="B58" s="37" t="str">
        <f>IF('Attachment I (Small Carriers)'!B64="","",'Attachment I (Small Carriers)'!B64)</f>
        <v/>
      </c>
      <c r="C58" s="37" t="str">
        <f>IF('Attachment I (Small Carriers)'!C64="","",'Attachment I (Small Carriers)'!C64)</f>
        <v/>
      </c>
      <c r="D58" s="37" t="str">
        <f>IF('Attachment I (Small Carriers)'!D64="","",'Attachment I (Small Carriers)'!D64)</f>
        <v/>
      </c>
      <c r="E58" s="37" t="str">
        <f>IF('Attachment I (Small Carriers)'!E64="","",'Attachment I (Small Carriers)'!E64)</f>
        <v/>
      </c>
    </row>
    <row r="59" spans="1:5" x14ac:dyDescent="0.3">
      <c r="A59" s="37" t="str">
        <f>IF('Attachment I (Small Carriers)'!A65="","",'Attachment I (Small Carriers)'!A65)</f>
        <v/>
      </c>
      <c r="B59" s="37" t="str">
        <f>IF('Attachment I (Small Carriers)'!B65="","",'Attachment I (Small Carriers)'!B65)</f>
        <v/>
      </c>
      <c r="C59" s="37" t="str">
        <f>IF('Attachment I (Small Carriers)'!C65="","",'Attachment I (Small Carriers)'!C65)</f>
        <v/>
      </c>
      <c r="D59" s="37" t="str">
        <f>IF('Attachment I (Small Carriers)'!D65="","",'Attachment I (Small Carriers)'!D65)</f>
        <v/>
      </c>
      <c r="E59" s="37" t="str">
        <f>IF('Attachment I (Small Carriers)'!E65="","",'Attachment I (Small Carriers)'!E65)</f>
        <v/>
      </c>
    </row>
    <row r="60" spans="1:5" x14ac:dyDescent="0.3">
      <c r="A60" s="37" t="str">
        <f>IF('Attachment I (Small Carriers)'!A66="","",'Attachment I (Small Carriers)'!A66)</f>
        <v/>
      </c>
      <c r="B60" s="37" t="str">
        <f>IF('Attachment I (Small Carriers)'!B66="","",'Attachment I (Small Carriers)'!B66)</f>
        <v/>
      </c>
      <c r="C60" s="37" t="str">
        <f>IF('Attachment I (Small Carriers)'!C66="","",'Attachment I (Small Carriers)'!C66)</f>
        <v/>
      </c>
      <c r="D60" s="37" t="str">
        <f>IF('Attachment I (Small Carriers)'!D66="","",'Attachment I (Small Carriers)'!D66)</f>
        <v/>
      </c>
      <c r="E60" s="37" t="str">
        <f>IF('Attachment I (Small Carriers)'!E66="","",'Attachment I (Small Carriers)'!E66)</f>
        <v/>
      </c>
    </row>
    <row r="61" spans="1:5" x14ac:dyDescent="0.3">
      <c r="A61" s="37" t="str">
        <f>IF('Attachment I (Small Carriers)'!A67="","",'Attachment I (Small Carriers)'!A67)</f>
        <v/>
      </c>
      <c r="B61" s="37" t="str">
        <f>IF('Attachment I (Small Carriers)'!B67="","",'Attachment I (Small Carriers)'!B67)</f>
        <v/>
      </c>
      <c r="C61" s="37" t="str">
        <f>IF('Attachment I (Small Carriers)'!C67="","",'Attachment I (Small Carriers)'!C67)</f>
        <v/>
      </c>
      <c r="D61" s="37" t="str">
        <f>IF('Attachment I (Small Carriers)'!D67="","",'Attachment I (Small Carriers)'!D67)</f>
        <v/>
      </c>
      <c r="E61" s="37" t="str">
        <f>IF('Attachment I (Small Carriers)'!E67="","",'Attachment I (Small Carriers)'!E67)</f>
        <v/>
      </c>
    </row>
    <row r="62" spans="1:5" x14ac:dyDescent="0.3">
      <c r="A62" s="37" t="str">
        <f>IF('Attachment I (Small Carriers)'!A68="","",'Attachment I (Small Carriers)'!A68)</f>
        <v/>
      </c>
      <c r="B62" s="37" t="str">
        <f>IF('Attachment I (Small Carriers)'!B68="","",'Attachment I (Small Carriers)'!B68)</f>
        <v/>
      </c>
      <c r="C62" s="37" t="str">
        <f>IF('Attachment I (Small Carriers)'!C68="","",'Attachment I (Small Carriers)'!C68)</f>
        <v/>
      </c>
      <c r="D62" s="37" t="str">
        <f>IF('Attachment I (Small Carriers)'!D68="","",'Attachment I (Small Carriers)'!D68)</f>
        <v/>
      </c>
      <c r="E62" s="37" t="str">
        <f>IF('Attachment I (Small Carriers)'!E68="","",'Attachment I (Small Carriers)'!E68)</f>
        <v/>
      </c>
    </row>
    <row r="63" spans="1:5" x14ac:dyDescent="0.3">
      <c r="A63" s="37" t="str">
        <f>IF('Attachment I (Small Carriers)'!A69="","",'Attachment I (Small Carriers)'!A69)</f>
        <v/>
      </c>
      <c r="B63" s="37" t="str">
        <f>IF('Attachment I (Small Carriers)'!B69="","",'Attachment I (Small Carriers)'!B69)</f>
        <v/>
      </c>
      <c r="C63" s="37" t="str">
        <f>IF('Attachment I (Small Carriers)'!C69="","",'Attachment I (Small Carriers)'!C69)</f>
        <v/>
      </c>
      <c r="D63" s="37" t="str">
        <f>IF('Attachment I (Small Carriers)'!D69="","",'Attachment I (Small Carriers)'!D69)</f>
        <v/>
      </c>
      <c r="E63" s="37" t="str">
        <f>IF('Attachment I (Small Carriers)'!E69="","",'Attachment I (Small Carriers)'!E69)</f>
        <v/>
      </c>
    </row>
    <row r="64" spans="1:5" x14ac:dyDescent="0.3">
      <c r="A64" s="37" t="str">
        <f>IF('Attachment I (Small Carriers)'!A70="","",'Attachment I (Small Carriers)'!A70)</f>
        <v/>
      </c>
      <c r="B64" s="37" t="str">
        <f>IF('Attachment I (Small Carriers)'!B70="","",'Attachment I (Small Carriers)'!B70)</f>
        <v/>
      </c>
      <c r="C64" s="37" t="str">
        <f>IF('Attachment I (Small Carriers)'!C70="","",'Attachment I (Small Carriers)'!C70)</f>
        <v/>
      </c>
      <c r="D64" s="37" t="str">
        <f>IF('Attachment I (Small Carriers)'!D70="","",'Attachment I (Small Carriers)'!D70)</f>
        <v/>
      </c>
      <c r="E64" s="37" t="str">
        <f>IF('Attachment I (Small Carriers)'!E70="","",'Attachment I (Small Carriers)'!E70)</f>
        <v/>
      </c>
    </row>
    <row r="65" spans="1:5" x14ac:dyDescent="0.3">
      <c r="A65" s="37" t="str">
        <f>IF('Attachment I (Small Carriers)'!A71="","",'Attachment I (Small Carriers)'!A71)</f>
        <v/>
      </c>
      <c r="B65" s="37" t="str">
        <f>IF('Attachment I (Small Carriers)'!B71="","",'Attachment I (Small Carriers)'!B71)</f>
        <v/>
      </c>
      <c r="C65" s="37" t="str">
        <f>IF('Attachment I (Small Carriers)'!C71="","",'Attachment I (Small Carriers)'!C71)</f>
        <v/>
      </c>
      <c r="D65" s="37" t="str">
        <f>IF('Attachment I (Small Carriers)'!D71="","",'Attachment I (Small Carriers)'!D71)</f>
        <v/>
      </c>
      <c r="E65" s="37" t="str">
        <f>IF('Attachment I (Small Carriers)'!E71="","",'Attachment I (Small Carriers)'!E71)</f>
        <v/>
      </c>
    </row>
    <row r="66" spans="1:5" x14ac:dyDescent="0.3">
      <c r="A66" s="37" t="str">
        <f>IF('Attachment I (Small Carriers)'!A72="","",'Attachment I (Small Carriers)'!A72)</f>
        <v/>
      </c>
      <c r="B66" s="37" t="str">
        <f>IF('Attachment I (Small Carriers)'!B72="","",'Attachment I (Small Carriers)'!B72)</f>
        <v/>
      </c>
      <c r="C66" s="37" t="str">
        <f>IF('Attachment I (Small Carriers)'!C72="","",'Attachment I (Small Carriers)'!C72)</f>
        <v/>
      </c>
      <c r="D66" s="37" t="str">
        <f>IF('Attachment I (Small Carriers)'!D72="","",'Attachment I (Small Carriers)'!D72)</f>
        <v/>
      </c>
      <c r="E66" s="37" t="str">
        <f>IF('Attachment I (Small Carriers)'!E72="","",'Attachment I (Small Carriers)'!E72)</f>
        <v/>
      </c>
    </row>
    <row r="67" spans="1:5" x14ac:dyDescent="0.3">
      <c r="A67" s="37" t="str">
        <f>IF('Attachment I (Small Carriers)'!A73="","",'Attachment I (Small Carriers)'!A73)</f>
        <v/>
      </c>
      <c r="B67" s="37" t="str">
        <f>IF('Attachment I (Small Carriers)'!B73="","",'Attachment I (Small Carriers)'!B73)</f>
        <v/>
      </c>
      <c r="C67" s="37" t="str">
        <f>IF('Attachment I (Small Carriers)'!C73="","",'Attachment I (Small Carriers)'!C73)</f>
        <v/>
      </c>
      <c r="D67" s="37" t="str">
        <f>IF('Attachment I (Small Carriers)'!D73="","",'Attachment I (Small Carriers)'!D73)</f>
        <v/>
      </c>
      <c r="E67" s="37" t="str">
        <f>IF('Attachment I (Small Carriers)'!E73="","",'Attachment I (Small Carriers)'!E73)</f>
        <v/>
      </c>
    </row>
    <row r="68" spans="1:5" x14ac:dyDescent="0.3">
      <c r="A68" s="37" t="str">
        <f>IF('Attachment I (Small Carriers)'!A74="","",'Attachment I (Small Carriers)'!A74)</f>
        <v/>
      </c>
      <c r="B68" s="37" t="str">
        <f>IF('Attachment I (Small Carriers)'!B74="","",'Attachment I (Small Carriers)'!B74)</f>
        <v/>
      </c>
      <c r="C68" s="37" t="str">
        <f>IF('Attachment I (Small Carriers)'!C74="","",'Attachment I (Small Carriers)'!C74)</f>
        <v/>
      </c>
      <c r="D68" s="37" t="str">
        <f>IF('Attachment I (Small Carriers)'!D74="","",'Attachment I (Small Carriers)'!D74)</f>
        <v/>
      </c>
      <c r="E68" s="37" t="str">
        <f>IF('Attachment I (Small Carriers)'!E74="","",'Attachment I (Small Carriers)'!E74)</f>
        <v/>
      </c>
    </row>
    <row r="69" spans="1:5" x14ac:dyDescent="0.3">
      <c r="A69" s="37" t="str">
        <f>IF('Attachment I (Small Carriers)'!A75="","",'Attachment I (Small Carriers)'!A75)</f>
        <v/>
      </c>
      <c r="B69" s="37" t="str">
        <f>IF('Attachment I (Small Carriers)'!B75="","",'Attachment I (Small Carriers)'!B75)</f>
        <v/>
      </c>
      <c r="C69" s="37" t="str">
        <f>IF('Attachment I (Small Carriers)'!C75="","",'Attachment I (Small Carriers)'!C75)</f>
        <v/>
      </c>
      <c r="D69" s="37" t="str">
        <f>IF('Attachment I (Small Carriers)'!D75="","",'Attachment I (Small Carriers)'!D75)</f>
        <v/>
      </c>
      <c r="E69" s="37" t="str">
        <f>IF('Attachment I (Small Carriers)'!E75="","",'Attachment I (Small Carriers)'!E75)</f>
        <v/>
      </c>
    </row>
    <row r="70" spans="1:5" x14ac:dyDescent="0.3">
      <c r="A70" s="37" t="str">
        <f>IF('Attachment I (Small Carriers)'!A76="","",'Attachment I (Small Carriers)'!A76)</f>
        <v/>
      </c>
      <c r="B70" s="37" t="str">
        <f>IF('Attachment I (Small Carriers)'!B76="","",'Attachment I (Small Carriers)'!B76)</f>
        <v/>
      </c>
      <c r="C70" s="37" t="str">
        <f>IF('Attachment I (Small Carriers)'!C76="","",'Attachment I (Small Carriers)'!C76)</f>
        <v/>
      </c>
      <c r="D70" s="37" t="str">
        <f>IF('Attachment I (Small Carriers)'!D76="","",'Attachment I (Small Carriers)'!D76)</f>
        <v/>
      </c>
      <c r="E70" s="37" t="str">
        <f>IF('Attachment I (Small Carriers)'!E76="","",'Attachment I (Small Carriers)'!E76)</f>
        <v/>
      </c>
    </row>
    <row r="71" spans="1:5" x14ac:dyDescent="0.3">
      <c r="A71" s="37" t="str">
        <f>IF('Attachment I (Small Carriers)'!A77="","",'Attachment I (Small Carriers)'!A77)</f>
        <v/>
      </c>
      <c r="B71" s="37" t="str">
        <f>IF('Attachment I (Small Carriers)'!B77="","",'Attachment I (Small Carriers)'!B77)</f>
        <v/>
      </c>
      <c r="C71" s="37" t="str">
        <f>IF('Attachment I (Small Carriers)'!C77="","",'Attachment I (Small Carriers)'!C77)</f>
        <v/>
      </c>
      <c r="D71" s="37" t="str">
        <f>IF('Attachment I (Small Carriers)'!D77="","",'Attachment I (Small Carriers)'!D77)</f>
        <v/>
      </c>
      <c r="E71" s="37" t="str">
        <f>IF('Attachment I (Small Carriers)'!E77="","",'Attachment I (Small Carriers)'!E77)</f>
        <v/>
      </c>
    </row>
    <row r="72" spans="1:5" x14ac:dyDescent="0.3">
      <c r="A72" s="37" t="str">
        <f>IF('Attachment I (Small Carriers)'!A78="","",'Attachment I (Small Carriers)'!A78)</f>
        <v/>
      </c>
      <c r="B72" s="37" t="str">
        <f>IF('Attachment I (Small Carriers)'!B78="","",'Attachment I (Small Carriers)'!B78)</f>
        <v/>
      </c>
      <c r="C72" s="37" t="str">
        <f>IF('Attachment I (Small Carriers)'!C78="","",'Attachment I (Small Carriers)'!C78)</f>
        <v/>
      </c>
      <c r="D72" s="37" t="str">
        <f>IF('Attachment I (Small Carriers)'!D78="","",'Attachment I (Small Carriers)'!D78)</f>
        <v/>
      </c>
      <c r="E72" s="37" t="str">
        <f>IF('Attachment I (Small Carriers)'!E78="","",'Attachment I (Small Carriers)'!E78)</f>
        <v/>
      </c>
    </row>
    <row r="73" spans="1:5" x14ac:dyDescent="0.3">
      <c r="A73" s="37" t="str">
        <f>IF('Attachment I (Small Carriers)'!A79="","",'Attachment I (Small Carriers)'!A79)</f>
        <v/>
      </c>
      <c r="B73" s="37" t="str">
        <f>IF('Attachment I (Small Carriers)'!B79="","",'Attachment I (Small Carriers)'!B79)</f>
        <v/>
      </c>
      <c r="C73" s="37" t="str">
        <f>IF('Attachment I (Small Carriers)'!C79="","",'Attachment I (Small Carriers)'!C79)</f>
        <v/>
      </c>
      <c r="D73" s="37" t="str">
        <f>IF('Attachment I (Small Carriers)'!D79="","",'Attachment I (Small Carriers)'!D79)</f>
        <v/>
      </c>
      <c r="E73" s="37" t="str">
        <f>IF('Attachment I (Small Carriers)'!E79="","",'Attachment I (Small Carriers)'!E79)</f>
        <v/>
      </c>
    </row>
    <row r="74" spans="1:5" x14ac:dyDescent="0.3">
      <c r="A74" s="37" t="str">
        <f>IF('Attachment I (Small Carriers)'!A80="","",'Attachment I (Small Carriers)'!A80)</f>
        <v/>
      </c>
      <c r="B74" s="37" t="str">
        <f>IF('Attachment I (Small Carriers)'!B80="","",'Attachment I (Small Carriers)'!B80)</f>
        <v/>
      </c>
      <c r="C74" s="37" t="str">
        <f>IF('Attachment I (Small Carriers)'!C80="","",'Attachment I (Small Carriers)'!C80)</f>
        <v/>
      </c>
      <c r="D74" s="37" t="str">
        <f>IF('Attachment I (Small Carriers)'!D80="","",'Attachment I (Small Carriers)'!D80)</f>
        <v/>
      </c>
      <c r="E74" s="37" t="str">
        <f>IF('Attachment I (Small Carriers)'!E80="","",'Attachment I (Small Carriers)'!E80)</f>
        <v/>
      </c>
    </row>
    <row r="75" spans="1:5" x14ac:dyDescent="0.3">
      <c r="A75" s="37" t="str">
        <f>IF('Attachment I (Small Carriers)'!A81="","",'Attachment I (Small Carriers)'!A81)</f>
        <v/>
      </c>
      <c r="B75" s="37" t="str">
        <f>IF('Attachment I (Small Carriers)'!B81="","",'Attachment I (Small Carriers)'!B81)</f>
        <v/>
      </c>
      <c r="C75" s="37" t="str">
        <f>IF('Attachment I (Small Carriers)'!C81="","",'Attachment I (Small Carriers)'!C81)</f>
        <v/>
      </c>
      <c r="D75" s="37" t="str">
        <f>IF('Attachment I (Small Carriers)'!D81="","",'Attachment I (Small Carriers)'!D81)</f>
        <v/>
      </c>
      <c r="E75" s="37" t="str">
        <f>IF('Attachment I (Small Carriers)'!E81="","",'Attachment I (Small Carriers)'!E81)</f>
        <v/>
      </c>
    </row>
    <row r="76" spans="1:5" x14ac:dyDescent="0.3">
      <c r="A76" s="37" t="str">
        <f>IF('Attachment I (Small Carriers)'!A82="","",'Attachment I (Small Carriers)'!A82)</f>
        <v/>
      </c>
      <c r="B76" s="37" t="str">
        <f>IF('Attachment I (Small Carriers)'!B82="","",'Attachment I (Small Carriers)'!B82)</f>
        <v/>
      </c>
      <c r="C76" s="37" t="str">
        <f>IF('Attachment I (Small Carriers)'!C82="","",'Attachment I (Small Carriers)'!C82)</f>
        <v/>
      </c>
      <c r="D76" s="37" t="str">
        <f>IF('Attachment I (Small Carriers)'!D82="","",'Attachment I (Small Carriers)'!D82)</f>
        <v/>
      </c>
      <c r="E76" s="37" t="str">
        <f>IF('Attachment I (Small Carriers)'!E82="","",'Attachment I (Small Carriers)'!E82)</f>
        <v/>
      </c>
    </row>
    <row r="77" spans="1:5" x14ac:dyDescent="0.3">
      <c r="A77" s="37" t="str">
        <f>IF('Attachment I (Small Carriers)'!A83="","",'Attachment I (Small Carriers)'!A83)</f>
        <v/>
      </c>
      <c r="B77" s="37" t="str">
        <f>IF('Attachment I (Small Carriers)'!B83="","",'Attachment I (Small Carriers)'!B83)</f>
        <v/>
      </c>
      <c r="C77" s="37" t="str">
        <f>IF('Attachment I (Small Carriers)'!C83="","",'Attachment I (Small Carriers)'!C83)</f>
        <v/>
      </c>
      <c r="D77" s="37" t="str">
        <f>IF('Attachment I (Small Carriers)'!D83="","",'Attachment I (Small Carriers)'!D83)</f>
        <v/>
      </c>
      <c r="E77" s="37" t="str">
        <f>IF('Attachment I (Small Carriers)'!E83="","",'Attachment I (Small Carriers)'!E83)</f>
        <v/>
      </c>
    </row>
    <row r="78" spans="1:5" x14ac:dyDescent="0.3">
      <c r="A78" s="37" t="str">
        <f>IF('Attachment I (Small Carriers)'!A84="","",'Attachment I (Small Carriers)'!A84)</f>
        <v/>
      </c>
      <c r="B78" s="37" t="str">
        <f>IF('Attachment I (Small Carriers)'!B84="","",'Attachment I (Small Carriers)'!B84)</f>
        <v/>
      </c>
      <c r="C78" s="37" t="str">
        <f>IF('Attachment I (Small Carriers)'!C84="","",'Attachment I (Small Carriers)'!C84)</f>
        <v/>
      </c>
      <c r="D78" s="37" t="str">
        <f>IF('Attachment I (Small Carriers)'!D84="","",'Attachment I (Small Carriers)'!D84)</f>
        <v/>
      </c>
      <c r="E78" s="37" t="str">
        <f>IF('Attachment I (Small Carriers)'!E84="","",'Attachment I (Small Carriers)'!E84)</f>
        <v/>
      </c>
    </row>
    <row r="79" spans="1:5" x14ac:dyDescent="0.3">
      <c r="A79" s="37" t="str">
        <f>IF('Attachment I (Small Carriers)'!A85="","",'Attachment I (Small Carriers)'!A85)</f>
        <v/>
      </c>
      <c r="B79" s="37" t="str">
        <f>IF('Attachment I (Small Carriers)'!B85="","",'Attachment I (Small Carriers)'!B85)</f>
        <v/>
      </c>
      <c r="C79" s="37" t="str">
        <f>IF('Attachment I (Small Carriers)'!C85="","",'Attachment I (Small Carriers)'!C85)</f>
        <v/>
      </c>
      <c r="D79" s="37" t="str">
        <f>IF('Attachment I (Small Carriers)'!D85="","",'Attachment I (Small Carriers)'!D85)</f>
        <v/>
      </c>
      <c r="E79" s="37" t="str">
        <f>IF('Attachment I (Small Carriers)'!E85="","",'Attachment I (Small Carriers)'!E85)</f>
        <v/>
      </c>
    </row>
    <row r="80" spans="1:5" x14ac:dyDescent="0.3">
      <c r="A80" s="37" t="str">
        <f>IF('Attachment I (Small Carriers)'!A86="","",'Attachment I (Small Carriers)'!A86)</f>
        <v/>
      </c>
      <c r="B80" s="37" t="str">
        <f>IF('Attachment I (Small Carriers)'!B86="","",'Attachment I (Small Carriers)'!B86)</f>
        <v/>
      </c>
      <c r="C80" s="37" t="str">
        <f>IF('Attachment I (Small Carriers)'!C86="","",'Attachment I (Small Carriers)'!C86)</f>
        <v/>
      </c>
      <c r="D80" s="37" t="str">
        <f>IF('Attachment I (Small Carriers)'!D86="","",'Attachment I (Small Carriers)'!D86)</f>
        <v/>
      </c>
      <c r="E80" s="37" t="str">
        <f>IF('Attachment I (Small Carriers)'!E86="","",'Attachment I (Small Carriers)'!E86)</f>
        <v/>
      </c>
    </row>
    <row r="81" spans="1:5" x14ac:dyDescent="0.3">
      <c r="A81" s="37" t="str">
        <f>IF('Attachment I (Small Carriers)'!A87="","",'Attachment I (Small Carriers)'!A87)</f>
        <v/>
      </c>
      <c r="B81" s="37" t="str">
        <f>IF('Attachment I (Small Carriers)'!B87="","",'Attachment I (Small Carriers)'!B87)</f>
        <v/>
      </c>
      <c r="C81" s="37" t="str">
        <f>IF('Attachment I (Small Carriers)'!C87="","",'Attachment I (Small Carriers)'!C87)</f>
        <v/>
      </c>
      <c r="D81" s="37" t="str">
        <f>IF('Attachment I (Small Carriers)'!D87="","",'Attachment I (Small Carriers)'!D87)</f>
        <v/>
      </c>
      <c r="E81" s="37" t="str">
        <f>IF('Attachment I (Small Carriers)'!E87="","",'Attachment I (Small Carriers)'!E87)</f>
        <v/>
      </c>
    </row>
    <row r="82" spans="1:5" x14ac:dyDescent="0.3">
      <c r="A82" s="37" t="str">
        <f>IF('Attachment I (Small Carriers)'!A88="","",'Attachment I (Small Carriers)'!A88)</f>
        <v/>
      </c>
      <c r="B82" s="37" t="str">
        <f>IF('Attachment I (Small Carriers)'!B88="","",'Attachment I (Small Carriers)'!B88)</f>
        <v/>
      </c>
      <c r="C82" s="37" t="str">
        <f>IF('Attachment I (Small Carriers)'!C88="","",'Attachment I (Small Carriers)'!C88)</f>
        <v/>
      </c>
      <c r="D82" s="37" t="str">
        <f>IF('Attachment I (Small Carriers)'!D88="","",'Attachment I (Small Carriers)'!D88)</f>
        <v/>
      </c>
      <c r="E82" s="37" t="str">
        <f>IF('Attachment I (Small Carriers)'!E88="","",'Attachment I (Small Carriers)'!E88)</f>
        <v/>
      </c>
    </row>
    <row r="83" spans="1:5" x14ac:dyDescent="0.3">
      <c r="A83" s="37" t="str">
        <f>IF('Attachment I (Small Carriers)'!A89="","",'Attachment I (Small Carriers)'!A89)</f>
        <v/>
      </c>
      <c r="B83" s="37" t="str">
        <f>IF('Attachment I (Small Carriers)'!B89="","",'Attachment I (Small Carriers)'!B89)</f>
        <v/>
      </c>
      <c r="C83" s="37" t="str">
        <f>IF('Attachment I (Small Carriers)'!C89="","",'Attachment I (Small Carriers)'!C89)</f>
        <v/>
      </c>
      <c r="D83" s="37" t="str">
        <f>IF('Attachment I (Small Carriers)'!D89="","",'Attachment I (Small Carriers)'!D89)</f>
        <v/>
      </c>
      <c r="E83" s="37" t="str">
        <f>IF('Attachment I (Small Carriers)'!E89="","",'Attachment I (Small Carriers)'!E89)</f>
        <v/>
      </c>
    </row>
    <row r="84" spans="1:5" x14ac:dyDescent="0.3">
      <c r="A84" s="37" t="str">
        <f>IF('Attachment I (Small Carriers)'!A90="","",'Attachment I (Small Carriers)'!A90)</f>
        <v/>
      </c>
      <c r="B84" s="37" t="str">
        <f>IF('Attachment I (Small Carriers)'!B90="","",'Attachment I (Small Carriers)'!B90)</f>
        <v/>
      </c>
      <c r="C84" s="37" t="str">
        <f>IF('Attachment I (Small Carriers)'!C90="","",'Attachment I (Small Carriers)'!C90)</f>
        <v/>
      </c>
      <c r="D84" s="37" t="str">
        <f>IF('Attachment I (Small Carriers)'!D90="","",'Attachment I (Small Carriers)'!D90)</f>
        <v/>
      </c>
      <c r="E84" s="37" t="str">
        <f>IF('Attachment I (Small Carriers)'!E90="","",'Attachment I (Small Carriers)'!E90)</f>
        <v/>
      </c>
    </row>
    <row r="85" spans="1:5" x14ac:dyDescent="0.3">
      <c r="A85" s="37" t="str">
        <f>IF('Attachment I (Small Carriers)'!A91="","",'Attachment I (Small Carriers)'!A91)</f>
        <v/>
      </c>
      <c r="B85" s="37" t="str">
        <f>IF('Attachment I (Small Carriers)'!B91="","",'Attachment I (Small Carriers)'!B91)</f>
        <v/>
      </c>
      <c r="C85" s="37" t="str">
        <f>IF('Attachment I (Small Carriers)'!C91="","",'Attachment I (Small Carriers)'!C91)</f>
        <v/>
      </c>
      <c r="D85" s="37" t="str">
        <f>IF('Attachment I (Small Carriers)'!D91="","",'Attachment I (Small Carriers)'!D91)</f>
        <v/>
      </c>
      <c r="E85" s="37" t="str">
        <f>IF('Attachment I (Small Carriers)'!E91="","",'Attachment I (Small Carriers)'!E91)</f>
        <v/>
      </c>
    </row>
    <row r="86" spans="1:5" x14ac:dyDescent="0.3">
      <c r="A86" s="37" t="str">
        <f>IF('Attachment I (Small Carriers)'!A92="","",'Attachment I (Small Carriers)'!A92)</f>
        <v/>
      </c>
      <c r="B86" s="37" t="str">
        <f>IF('Attachment I (Small Carriers)'!B92="","",'Attachment I (Small Carriers)'!B92)</f>
        <v/>
      </c>
      <c r="C86" s="37" t="str">
        <f>IF('Attachment I (Small Carriers)'!C92="","",'Attachment I (Small Carriers)'!C92)</f>
        <v/>
      </c>
      <c r="D86" s="37" t="str">
        <f>IF('Attachment I (Small Carriers)'!D92="","",'Attachment I (Small Carriers)'!D92)</f>
        <v/>
      </c>
      <c r="E86" s="37" t="str">
        <f>IF('Attachment I (Small Carriers)'!E92="","",'Attachment I (Small Carriers)'!E92)</f>
        <v/>
      </c>
    </row>
    <row r="87" spans="1:5" x14ac:dyDescent="0.3">
      <c r="A87" s="37" t="str">
        <f>IF('Attachment I (Small Carriers)'!A93="","",'Attachment I (Small Carriers)'!A93)</f>
        <v/>
      </c>
      <c r="B87" s="37" t="str">
        <f>IF('Attachment I (Small Carriers)'!B93="","",'Attachment I (Small Carriers)'!B93)</f>
        <v/>
      </c>
      <c r="C87" s="37" t="str">
        <f>IF('Attachment I (Small Carriers)'!C93="","",'Attachment I (Small Carriers)'!C93)</f>
        <v/>
      </c>
      <c r="D87" s="37" t="str">
        <f>IF('Attachment I (Small Carriers)'!D93="","",'Attachment I (Small Carriers)'!D93)</f>
        <v/>
      </c>
      <c r="E87" s="37" t="str">
        <f>IF('Attachment I (Small Carriers)'!E93="","",'Attachment I (Small Carriers)'!E93)</f>
        <v/>
      </c>
    </row>
    <row r="88" spans="1:5" x14ac:dyDescent="0.3">
      <c r="A88" s="37" t="str">
        <f>IF('Attachment I (Small Carriers)'!A94="","",'Attachment I (Small Carriers)'!A94)</f>
        <v/>
      </c>
      <c r="B88" s="37" t="str">
        <f>IF('Attachment I (Small Carriers)'!B94="","",'Attachment I (Small Carriers)'!B94)</f>
        <v/>
      </c>
      <c r="C88" s="37" t="str">
        <f>IF('Attachment I (Small Carriers)'!C94="","",'Attachment I (Small Carriers)'!C94)</f>
        <v/>
      </c>
      <c r="D88" s="37" t="str">
        <f>IF('Attachment I (Small Carriers)'!D94="","",'Attachment I (Small Carriers)'!D94)</f>
        <v/>
      </c>
      <c r="E88" s="37" t="str">
        <f>IF('Attachment I (Small Carriers)'!E94="","",'Attachment I (Small Carriers)'!E94)</f>
        <v/>
      </c>
    </row>
    <row r="89" spans="1:5" x14ac:dyDescent="0.3">
      <c r="A89" s="37" t="str">
        <f>IF('Attachment I (Small Carriers)'!A95="","",'Attachment I (Small Carriers)'!A95)</f>
        <v/>
      </c>
      <c r="B89" s="37" t="str">
        <f>IF('Attachment I (Small Carriers)'!B95="","",'Attachment I (Small Carriers)'!B95)</f>
        <v/>
      </c>
      <c r="C89" s="37" t="str">
        <f>IF('Attachment I (Small Carriers)'!C95="","",'Attachment I (Small Carriers)'!C95)</f>
        <v/>
      </c>
      <c r="D89" s="37" t="str">
        <f>IF('Attachment I (Small Carriers)'!D95="","",'Attachment I (Small Carriers)'!D95)</f>
        <v/>
      </c>
      <c r="E89" s="37" t="str">
        <f>IF('Attachment I (Small Carriers)'!E95="","",'Attachment I (Small Carriers)'!E95)</f>
        <v/>
      </c>
    </row>
    <row r="90" spans="1:5" x14ac:dyDescent="0.3">
      <c r="A90" s="37" t="str">
        <f>IF('Attachment I (Small Carriers)'!A96="","",'Attachment I (Small Carriers)'!A96)</f>
        <v/>
      </c>
      <c r="B90" s="37" t="str">
        <f>IF('Attachment I (Small Carriers)'!B96="","",'Attachment I (Small Carriers)'!B96)</f>
        <v/>
      </c>
      <c r="C90" s="37" t="str">
        <f>IF('Attachment I (Small Carriers)'!C96="","",'Attachment I (Small Carriers)'!C96)</f>
        <v/>
      </c>
      <c r="D90" s="37" t="str">
        <f>IF('Attachment I (Small Carriers)'!D96="","",'Attachment I (Small Carriers)'!D96)</f>
        <v/>
      </c>
      <c r="E90" s="37" t="str">
        <f>IF('Attachment I (Small Carriers)'!E96="","",'Attachment I (Small Carriers)'!E96)</f>
        <v/>
      </c>
    </row>
    <row r="91" spans="1:5" x14ac:dyDescent="0.3">
      <c r="A91" s="37" t="str">
        <f>IF('Attachment I (Small Carriers)'!A97="","",'Attachment I (Small Carriers)'!A97)</f>
        <v/>
      </c>
      <c r="B91" s="37" t="str">
        <f>IF('Attachment I (Small Carriers)'!B97="","",'Attachment I (Small Carriers)'!B97)</f>
        <v/>
      </c>
      <c r="C91" s="37" t="str">
        <f>IF('Attachment I (Small Carriers)'!C97="","",'Attachment I (Small Carriers)'!C97)</f>
        <v/>
      </c>
      <c r="D91" s="37" t="str">
        <f>IF('Attachment I (Small Carriers)'!D97="","",'Attachment I (Small Carriers)'!D97)</f>
        <v/>
      </c>
      <c r="E91" s="37" t="str">
        <f>IF('Attachment I (Small Carriers)'!E97="","",'Attachment I (Small Carriers)'!E97)</f>
        <v/>
      </c>
    </row>
    <row r="92" spans="1:5" x14ac:dyDescent="0.3">
      <c r="A92" s="37" t="str">
        <f>IF('Attachment I (Small Carriers)'!A98="","",'Attachment I (Small Carriers)'!A98)</f>
        <v/>
      </c>
      <c r="B92" s="37" t="str">
        <f>IF('Attachment I (Small Carriers)'!B98="","",'Attachment I (Small Carriers)'!B98)</f>
        <v/>
      </c>
      <c r="C92" s="37" t="str">
        <f>IF('Attachment I (Small Carriers)'!C98="","",'Attachment I (Small Carriers)'!C98)</f>
        <v/>
      </c>
      <c r="D92" s="37" t="str">
        <f>IF('Attachment I (Small Carriers)'!D98="","",'Attachment I (Small Carriers)'!D98)</f>
        <v/>
      </c>
      <c r="E92" s="37" t="str">
        <f>IF('Attachment I (Small Carriers)'!E98="","",'Attachment I (Small Carriers)'!E98)</f>
        <v/>
      </c>
    </row>
    <row r="93" spans="1:5" x14ac:dyDescent="0.3">
      <c r="A93" s="37" t="str">
        <f>IF('Attachment I (Small Carriers)'!A99="","",'Attachment I (Small Carriers)'!A99)</f>
        <v/>
      </c>
      <c r="B93" s="37" t="str">
        <f>IF('Attachment I (Small Carriers)'!B99="","",'Attachment I (Small Carriers)'!B99)</f>
        <v/>
      </c>
      <c r="C93" s="37" t="str">
        <f>IF('Attachment I (Small Carriers)'!C99="","",'Attachment I (Small Carriers)'!C99)</f>
        <v/>
      </c>
      <c r="D93" s="37" t="str">
        <f>IF('Attachment I (Small Carriers)'!D99="","",'Attachment I (Small Carriers)'!D99)</f>
        <v/>
      </c>
      <c r="E93" s="37" t="str">
        <f>IF('Attachment I (Small Carriers)'!E99="","",'Attachment I (Small Carriers)'!E99)</f>
        <v/>
      </c>
    </row>
    <row r="94" spans="1:5" x14ac:dyDescent="0.3">
      <c r="A94" s="37" t="str">
        <f>IF('Attachment I (Small Carriers)'!A100="","",'Attachment I (Small Carriers)'!A100)</f>
        <v/>
      </c>
      <c r="B94" s="37" t="str">
        <f>IF('Attachment I (Small Carriers)'!B100="","",'Attachment I (Small Carriers)'!B100)</f>
        <v/>
      </c>
      <c r="C94" s="37" t="str">
        <f>IF('Attachment I (Small Carriers)'!C100="","",'Attachment I (Small Carriers)'!C100)</f>
        <v/>
      </c>
      <c r="D94" s="37" t="str">
        <f>IF('Attachment I (Small Carriers)'!D100="","",'Attachment I (Small Carriers)'!D100)</f>
        <v/>
      </c>
      <c r="E94" s="37" t="str">
        <f>IF('Attachment I (Small Carriers)'!E100="","",'Attachment I (Small Carriers)'!E100)</f>
        <v/>
      </c>
    </row>
    <row r="95" spans="1:5" x14ac:dyDescent="0.3">
      <c r="A95" s="37" t="str">
        <f>IF('Attachment I (Small Carriers)'!A101="","",'Attachment I (Small Carriers)'!A101)</f>
        <v/>
      </c>
      <c r="B95" s="37" t="str">
        <f>IF('Attachment I (Small Carriers)'!B101="","",'Attachment I (Small Carriers)'!B101)</f>
        <v/>
      </c>
      <c r="C95" s="37" t="str">
        <f>IF('Attachment I (Small Carriers)'!C101="","",'Attachment I (Small Carriers)'!C101)</f>
        <v/>
      </c>
      <c r="D95" s="37" t="str">
        <f>IF('Attachment I (Small Carriers)'!D101="","",'Attachment I (Small Carriers)'!D101)</f>
        <v/>
      </c>
      <c r="E95" s="37" t="str">
        <f>IF('Attachment I (Small Carriers)'!E101="","",'Attachment I (Small Carriers)'!E101)</f>
        <v/>
      </c>
    </row>
    <row r="96" spans="1:5" x14ac:dyDescent="0.3">
      <c r="A96" s="37" t="str">
        <f>IF('Attachment I (Small Carriers)'!A102="","",'Attachment I (Small Carriers)'!A102)</f>
        <v/>
      </c>
      <c r="B96" s="37" t="str">
        <f>IF('Attachment I (Small Carriers)'!B102="","",'Attachment I (Small Carriers)'!B102)</f>
        <v/>
      </c>
      <c r="C96" s="37" t="str">
        <f>IF('Attachment I (Small Carriers)'!C102="","",'Attachment I (Small Carriers)'!C102)</f>
        <v/>
      </c>
      <c r="D96" s="37" t="str">
        <f>IF('Attachment I (Small Carriers)'!D102="","",'Attachment I (Small Carriers)'!D102)</f>
        <v/>
      </c>
      <c r="E96" s="37" t="str">
        <f>IF('Attachment I (Small Carriers)'!E102="","",'Attachment I (Small Carriers)'!E102)</f>
        <v/>
      </c>
    </row>
    <row r="97" spans="1:5" x14ac:dyDescent="0.3">
      <c r="A97" s="37" t="str">
        <f>IF('Attachment I (Small Carriers)'!A103="","",'Attachment I (Small Carriers)'!A103)</f>
        <v/>
      </c>
      <c r="B97" s="37" t="str">
        <f>IF('Attachment I (Small Carriers)'!B103="","",'Attachment I (Small Carriers)'!B103)</f>
        <v/>
      </c>
      <c r="C97" s="37" t="str">
        <f>IF('Attachment I (Small Carriers)'!C103="","",'Attachment I (Small Carriers)'!C103)</f>
        <v/>
      </c>
      <c r="D97" s="37" t="str">
        <f>IF('Attachment I (Small Carriers)'!D103="","",'Attachment I (Small Carriers)'!D103)</f>
        <v/>
      </c>
      <c r="E97" s="37" t="str">
        <f>IF('Attachment I (Small Carriers)'!E103="","",'Attachment I (Small Carriers)'!E103)</f>
        <v/>
      </c>
    </row>
    <row r="98" spans="1:5" x14ac:dyDescent="0.3">
      <c r="A98" s="37" t="str">
        <f>IF('Attachment I (Small Carriers)'!A104="","",'Attachment I (Small Carriers)'!A104)</f>
        <v/>
      </c>
      <c r="B98" s="37" t="str">
        <f>IF('Attachment I (Small Carriers)'!B104="","",'Attachment I (Small Carriers)'!B104)</f>
        <v/>
      </c>
      <c r="C98" s="37" t="str">
        <f>IF('Attachment I (Small Carriers)'!C104="","",'Attachment I (Small Carriers)'!C104)</f>
        <v/>
      </c>
      <c r="D98" s="37" t="str">
        <f>IF('Attachment I (Small Carriers)'!D104="","",'Attachment I (Small Carriers)'!D104)</f>
        <v/>
      </c>
      <c r="E98" s="37" t="str">
        <f>IF('Attachment I (Small Carriers)'!E104="","",'Attachment I (Small Carriers)'!E104)</f>
        <v/>
      </c>
    </row>
    <row r="99" spans="1:5" x14ac:dyDescent="0.3">
      <c r="A99" s="37" t="str">
        <f>IF('Attachment I (Small Carriers)'!A105="","",'Attachment I (Small Carriers)'!A105)</f>
        <v/>
      </c>
      <c r="B99" s="37" t="str">
        <f>IF('Attachment I (Small Carriers)'!B105="","",'Attachment I (Small Carriers)'!B105)</f>
        <v/>
      </c>
      <c r="C99" s="37" t="str">
        <f>IF('Attachment I (Small Carriers)'!C105="","",'Attachment I (Small Carriers)'!C105)</f>
        <v/>
      </c>
      <c r="D99" s="37" t="str">
        <f>IF('Attachment I (Small Carriers)'!D105="","",'Attachment I (Small Carriers)'!D105)</f>
        <v/>
      </c>
      <c r="E99" s="37" t="str">
        <f>IF('Attachment I (Small Carriers)'!E105="","",'Attachment I (Small Carriers)'!E105)</f>
        <v/>
      </c>
    </row>
    <row r="100" spans="1:5" x14ac:dyDescent="0.3">
      <c r="A100" s="37" t="str">
        <f>IF('Attachment I (Small Carriers)'!A106="","",'Attachment I (Small Carriers)'!A106)</f>
        <v/>
      </c>
      <c r="B100" s="37" t="str">
        <f>IF('Attachment I (Small Carriers)'!B106="","",'Attachment I (Small Carriers)'!B106)</f>
        <v/>
      </c>
      <c r="C100" s="37" t="str">
        <f>IF('Attachment I (Small Carriers)'!C106="","",'Attachment I (Small Carriers)'!C106)</f>
        <v/>
      </c>
      <c r="D100" s="37" t="str">
        <f>IF('Attachment I (Small Carriers)'!D106="","",'Attachment I (Small Carriers)'!D106)</f>
        <v/>
      </c>
      <c r="E100" s="37" t="str">
        <f>IF('Attachment I (Small Carriers)'!E106="","",'Attachment I (Small Carriers)'!E106)</f>
        <v/>
      </c>
    </row>
    <row r="101" spans="1:5" x14ac:dyDescent="0.3">
      <c r="A101" s="37" t="str">
        <f>IF('Attachment I (Small Carriers)'!A107="","",'Attachment I (Small Carriers)'!A107)</f>
        <v/>
      </c>
      <c r="B101" s="37" t="str">
        <f>IF('Attachment I (Small Carriers)'!B107="","",'Attachment I (Small Carriers)'!B107)</f>
        <v/>
      </c>
      <c r="C101" s="37" t="str">
        <f>IF('Attachment I (Small Carriers)'!C107="","",'Attachment I (Small Carriers)'!C107)</f>
        <v/>
      </c>
      <c r="D101" s="37" t="str">
        <f>IF('Attachment I (Small Carriers)'!D107="","",'Attachment I (Small Carriers)'!D107)</f>
        <v/>
      </c>
      <c r="E101" s="37" t="str">
        <f>IF('Attachment I (Small Carriers)'!E107="","",'Attachment I (Small Carriers)'!E107)</f>
        <v/>
      </c>
    </row>
    <row r="102" spans="1:5" x14ac:dyDescent="0.3">
      <c r="A102" s="37" t="str">
        <f>IF('Attachment I (Small Carriers)'!A108="","",'Attachment I (Small Carriers)'!A108)</f>
        <v/>
      </c>
      <c r="B102" s="37" t="str">
        <f>IF('Attachment I (Small Carriers)'!B108="","",'Attachment I (Small Carriers)'!B108)</f>
        <v/>
      </c>
      <c r="C102" s="37" t="str">
        <f>IF('Attachment I (Small Carriers)'!C108="","",'Attachment I (Small Carriers)'!C108)</f>
        <v/>
      </c>
      <c r="D102" s="37" t="str">
        <f>IF('Attachment I (Small Carriers)'!D108="","",'Attachment I (Small Carriers)'!D108)</f>
        <v/>
      </c>
      <c r="E102" s="37" t="str">
        <f>IF('Attachment I (Small Carriers)'!E108="","",'Attachment I (Small Carriers)'!E108)</f>
        <v/>
      </c>
    </row>
    <row r="103" spans="1:5" x14ac:dyDescent="0.3">
      <c r="A103" s="37" t="str">
        <f>IF('Attachment I (Small Carriers)'!A109="","",'Attachment I (Small Carriers)'!A109)</f>
        <v/>
      </c>
      <c r="B103" s="37" t="str">
        <f>IF('Attachment I (Small Carriers)'!B109="","",'Attachment I (Small Carriers)'!B109)</f>
        <v/>
      </c>
      <c r="C103" s="37" t="str">
        <f>IF('Attachment I (Small Carriers)'!C109="","",'Attachment I (Small Carriers)'!C109)</f>
        <v/>
      </c>
      <c r="D103" s="37" t="str">
        <f>IF('Attachment I (Small Carriers)'!D109="","",'Attachment I (Small Carriers)'!D109)</f>
        <v/>
      </c>
      <c r="E103" s="37" t="str">
        <f>IF('Attachment I (Small Carriers)'!E109="","",'Attachment I (Small Carriers)'!E109)</f>
        <v/>
      </c>
    </row>
    <row r="104" spans="1:5" x14ac:dyDescent="0.3">
      <c r="A104" s="37" t="str">
        <f>IF('Attachment I (Small Carriers)'!A110="","",'Attachment I (Small Carriers)'!A110)</f>
        <v/>
      </c>
      <c r="B104" s="37" t="str">
        <f>IF('Attachment I (Small Carriers)'!B110="","",'Attachment I (Small Carriers)'!B110)</f>
        <v/>
      </c>
      <c r="C104" s="37" t="str">
        <f>IF('Attachment I (Small Carriers)'!C110="","",'Attachment I (Small Carriers)'!C110)</f>
        <v/>
      </c>
      <c r="D104" s="37" t="str">
        <f>IF('Attachment I (Small Carriers)'!D110="","",'Attachment I (Small Carriers)'!D110)</f>
        <v/>
      </c>
      <c r="E104" s="37" t="str">
        <f>IF('Attachment I (Small Carriers)'!E110="","",'Attachment I (Small Carriers)'!E110)</f>
        <v/>
      </c>
    </row>
    <row r="105" spans="1:5" x14ac:dyDescent="0.3">
      <c r="A105" s="37" t="str">
        <f>IF('Attachment I (Small Carriers)'!A111="","",'Attachment I (Small Carriers)'!A111)</f>
        <v/>
      </c>
      <c r="B105" s="37" t="str">
        <f>IF('Attachment I (Small Carriers)'!B111="","",'Attachment I (Small Carriers)'!B111)</f>
        <v/>
      </c>
      <c r="C105" s="37" t="str">
        <f>IF('Attachment I (Small Carriers)'!C111="","",'Attachment I (Small Carriers)'!C111)</f>
        <v/>
      </c>
      <c r="D105" s="37" t="str">
        <f>IF('Attachment I (Small Carriers)'!D111="","",'Attachment I (Small Carriers)'!D111)</f>
        <v/>
      </c>
      <c r="E105" s="37" t="str">
        <f>IF('Attachment I (Small Carriers)'!E111="","",'Attachment I (Small Carriers)'!E111)</f>
        <v/>
      </c>
    </row>
    <row r="106" spans="1:5" x14ac:dyDescent="0.3">
      <c r="A106" s="37" t="str">
        <f>IF('Attachment I (Small Carriers)'!A112="","",'Attachment I (Small Carriers)'!A112)</f>
        <v/>
      </c>
      <c r="B106" s="37" t="str">
        <f>IF('Attachment I (Small Carriers)'!B112="","",'Attachment I (Small Carriers)'!B112)</f>
        <v/>
      </c>
      <c r="C106" s="37" t="str">
        <f>IF('Attachment I (Small Carriers)'!C112="","",'Attachment I (Small Carriers)'!C112)</f>
        <v/>
      </c>
      <c r="D106" s="37" t="str">
        <f>IF('Attachment I (Small Carriers)'!D112="","",'Attachment I (Small Carriers)'!D112)</f>
        <v/>
      </c>
      <c r="E106" s="37" t="str">
        <f>IF('Attachment I (Small Carriers)'!E112="","",'Attachment I (Small Carriers)'!E112)</f>
        <v/>
      </c>
    </row>
    <row r="107" spans="1:5" x14ac:dyDescent="0.3">
      <c r="A107" s="37" t="str">
        <f>IF('Attachment I (Small Carriers)'!A113="","",'Attachment I (Small Carriers)'!A113)</f>
        <v/>
      </c>
      <c r="B107" s="37" t="str">
        <f>IF('Attachment I (Small Carriers)'!B113="","",'Attachment I (Small Carriers)'!B113)</f>
        <v/>
      </c>
      <c r="C107" s="37" t="str">
        <f>IF('Attachment I (Small Carriers)'!C113="","",'Attachment I (Small Carriers)'!C113)</f>
        <v/>
      </c>
      <c r="D107" s="37" t="str">
        <f>IF('Attachment I (Small Carriers)'!D113="","",'Attachment I (Small Carriers)'!D113)</f>
        <v/>
      </c>
      <c r="E107" s="37" t="str">
        <f>IF('Attachment I (Small Carriers)'!E113="","",'Attachment I (Small Carriers)'!E113)</f>
        <v/>
      </c>
    </row>
    <row r="108" spans="1:5" x14ac:dyDescent="0.3">
      <c r="A108" s="37" t="str">
        <f>IF('Attachment I (Small Carriers)'!A114="","",'Attachment I (Small Carriers)'!A114)</f>
        <v/>
      </c>
      <c r="B108" s="37" t="str">
        <f>IF('Attachment I (Small Carriers)'!B114="","",'Attachment I (Small Carriers)'!B114)</f>
        <v/>
      </c>
      <c r="C108" s="37" t="str">
        <f>IF('Attachment I (Small Carriers)'!C114="","",'Attachment I (Small Carriers)'!C114)</f>
        <v/>
      </c>
      <c r="D108" s="37" t="str">
        <f>IF('Attachment I (Small Carriers)'!D114="","",'Attachment I (Small Carriers)'!D114)</f>
        <v/>
      </c>
      <c r="E108" s="37" t="str">
        <f>IF('Attachment I (Small Carriers)'!E114="","",'Attachment I (Small Carriers)'!E114)</f>
        <v/>
      </c>
    </row>
    <row r="109" spans="1:5" x14ac:dyDescent="0.3">
      <c r="A109" s="37" t="str">
        <f>IF('Attachment I (Small Carriers)'!A115="","",'Attachment I (Small Carriers)'!A115)</f>
        <v/>
      </c>
      <c r="B109" s="37" t="str">
        <f>IF('Attachment I (Small Carriers)'!B115="","",'Attachment I (Small Carriers)'!B115)</f>
        <v/>
      </c>
      <c r="C109" s="37" t="str">
        <f>IF('Attachment I (Small Carriers)'!C115="","",'Attachment I (Small Carriers)'!C115)</f>
        <v/>
      </c>
      <c r="D109" s="37" t="str">
        <f>IF('Attachment I (Small Carriers)'!D115="","",'Attachment I (Small Carriers)'!D115)</f>
        <v/>
      </c>
      <c r="E109" s="37" t="str">
        <f>IF('Attachment I (Small Carriers)'!E115="","",'Attachment I (Small Carriers)'!E115)</f>
        <v/>
      </c>
    </row>
    <row r="110" spans="1:5" x14ac:dyDescent="0.3">
      <c r="A110" s="37" t="str">
        <f>IF('Attachment I (Small Carriers)'!A116="","",'Attachment I (Small Carriers)'!A116)</f>
        <v/>
      </c>
      <c r="B110" s="37" t="str">
        <f>IF('Attachment I (Small Carriers)'!B116="","",'Attachment I (Small Carriers)'!B116)</f>
        <v/>
      </c>
      <c r="C110" s="37" t="str">
        <f>IF('Attachment I (Small Carriers)'!C116="","",'Attachment I (Small Carriers)'!C116)</f>
        <v/>
      </c>
      <c r="D110" s="37" t="str">
        <f>IF('Attachment I (Small Carriers)'!D116="","",'Attachment I (Small Carriers)'!D116)</f>
        <v/>
      </c>
      <c r="E110" s="37" t="str">
        <f>IF('Attachment I (Small Carriers)'!E116="","",'Attachment I (Small Carriers)'!E116)</f>
        <v/>
      </c>
    </row>
    <row r="111" spans="1:5" x14ac:dyDescent="0.3">
      <c r="A111" s="37" t="str">
        <f>IF('Attachment I (Small Carriers)'!A117="","",'Attachment I (Small Carriers)'!A117)</f>
        <v/>
      </c>
      <c r="B111" s="37" t="str">
        <f>IF('Attachment I (Small Carriers)'!B117="","",'Attachment I (Small Carriers)'!B117)</f>
        <v/>
      </c>
      <c r="C111" s="37" t="str">
        <f>IF('Attachment I (Small Carriers)'!C117="","",'Attachment I (Small Carriers)'!C117)</f>
        <v/>
      </c>
      <c r="D111" s="37" t="str">
        <f>IF('Attachment I (Small Carriers)'!D117="","",'Attachment I (Small Carriers)'!D117)</f>
        <v/>
      </c>
      <c r="E111" s="37" t="str">
        <f>IF('Attachment I (Small Carriers)'!E117="","",'Attachment I (Small Carriers)'!E117)</f>
        <v/>
      </c>
    </row>
    <row r="112" spans="1:5" x14ac:dyDescent="0.3">
      <c r="A112" s="37" t="str">
        <f>IF('Attachment I (Small Carriers)'!A118="","",'Attachment I (Small Carriers)'!A118)</f>
        <v/>
      </c>
      <c r="B112" s="37" t="str">
        <f>IF('Attachment I (Small Carriers)'!B118="","",'Attachment I (Small Carriers)'!B118)</f>
        <v/>
      </c>
      <c r="C112" s="37" t="str">
        <f>IF('Attachment I (Small Carriers)'!C118="","",'Attachment I (Small Carriers)'!C118)</f>
        <v/>
      </c>
      <c r="D112" s="37" t="str">
        <f>IF('Attachment I (Small Carriers)'!D118="","",'Attachment I (Small Carriers)'!D118)</f>
        <v/>
      </c>
      <c r="E112" s="37" t="str">
        <f>IF('Attachment I (Small Carriers)'!E118="","",'Attachment I (Small Carriers)'!E118)</f>
        <v/>
      </c>
    </row>
    <row r="113" spans="1:5" x14ac:dyDescent="0.3">
      <c r="A113" s="37" t="str">
        <f>IF('Attachment I (Small Carriers)'!A119="","",'Attachment I (Small Carriers)'!A119)</f>
        <v/>
      </c>
      <c r="B113" s="37" t="str">
        <f>IF('Attachment I (Small Carriers)'!B119="","",'Attachment I (Small Carriers)'!B119)</f>
        <v/>
      </c>
      <c r="C113" s="37" t="str">
        <f>IF('Attachment I (Small Carriers)'!C119="","",'Attachment I (Small Carriers)'!C119)</f>
        <v/>
      </c>
      <c r="D113" s="37" t="str">
        <f>IF('Attachment I (Small Carriers)'!D119="","",'Attachment I (Small Carriers)'!D119)</f>
        <v/>
      </c>
      <c r="E113" s="37" t="str">
        <f>IF('Attachment I (Small Carriers)'!E119="","",'Attachment I (Small Carriers)'!E119)</f>
        <v/>
      </c>
    </row>
    <row r="114" spans="1:5" x14ac:dyDescent="0.3">
      <c r="A114" s="37" t="str">
        <f>IF('Attachment I (Small Carriers)'!A120="","",'Attachment I (Small Carriers)'!A120)</f>
        <v/>
      </c>
      <c r="B114" s="37" t="str">
        <f>IF('Attachment I (Small Carriers)'!B120="","",'Attachment I (Small Carriers)'!B120)</f>
        <v/>
      </c>
      <c r="C114" s="37" t="str">
        <f>IF('Attachment I (Small Carriers)'!C120="","",'Attachment I (Small Carriers)'!C120)</f>
        <v/>
      </c>
      <c r="D114" s="37" t="str">
        <f>IF('Attachment I (Small Carriers)'!D120="","",'Attachment I (Small Carriers)'!D120)</f>
        <v/>
      </c>
      <c r="E114" s="37" t="str">
        <f>IF('Attachment I (Small Carriers)'!E120="","",'Attachment I (Small Carriers)'!E120)</f>
        <v/>
      </c>
    </row>
    <row r="115" spans="1:5" x14ac:dyDescent="0.3">
      <c r="A115" s="37" t="str">
        <f>IF('Attachment I (Small Carriers)'!A121="","",'Attachment I (Small Carriers)'!A121)</f>
        <v/>
      </c>
      <c r="B115" s="37" t="str">
        <f>IF('Attachment I (Small Carriers)'!B121="","",'Attachment I (Small Carriers)'!B121)</f>
        <v/>
      </c>
      <c r="C115" s="37" t="str">
        <f>IF('Attachment I (Small Carriers)'!C121="","",'Attachment I (Small Carriers)'!C121)</f>
        <v/>
      </c>
      <c r="D115" s="37" t="str">
        <f>IF('Attachment I (Small Carriers)'!D121="","",'Attachment I (Small Carriers)'!D121)</f>
        <v/>
      </c>
      <c r="E115" s="37" t="str">
        <f>IF('Attachment I (Small Carriers)'!E121="","",'Attachment I (Small Carriers)'!E121)</f>
        <v/>
      </c>
    </row>
    <row r="116" spans="1:5" x14ac:dyDescent="0.3">
      <c r="A116" s="37" t="str">
        <f>IF('Attachment I (Small Carriers)'!A122="","",'Attachment I (Small Carriers)'!A122)</f>
        <v/>
      </c>
      <c r="B116" s="37" t="str">
        <f>IF('Attachment I (Small Carriers)'!B122="","",'Attachment I (Small Carriers)'!B122)</f>
        <v/>
      </c>
      <c r="C116" s="37" t="str">
        <f>IF('Attachment I (Small Carriers)'!C122="","",'Attachment I (Small Carriers)'!C122)</f>
        <v/>
      </c>
      <c r="D116" s="37" t="str">
        <f>IF('Attachment I (Small Carriers)'!D122="","",'Attachment I (Small Carriers)'!D122)</f>
        <v/>
      </c>
      <c r="E116" s="37" t="str">
        <f>IF('Attachment I (Small Carriers)'!E122="","",'Attachment I (Small Carriers)'!E122)</f>
        <v/>
      </c>
    </row>
    <row r="117" spans="1:5" x14ac:dyDescent="0.3">
      <c r="A117" s="37" t="str">
        <f>IF('Attachment I (Small Carriers)'!A123="","",'Attachment I (Small Carriers)'!A123)</f>
        <v/>
      </c>
      <c r="B117" s="37" t="str">
        <f>IF('Attachment I (Small Carriers)'!B123="","",'Attachment I (Small Carriers)'!B123)</f>
        <v/>
      </c>
      <c r="C117" s="37" t="str">
        <f>IF('Attachment I (Small Carriers)'!C123="","",'Attachment I (Small Carriers)'!C123)</f>
        <v/>
      </c>
      <c r="D117" s="37" t="str">
        <f>IF('Attachment I (Small Carriers)'!D123="","",'Attachment I (Small Carriers)'!D123)</f>
        <v/>
      </c>
      <c r="E117" s="37" t="str">
        <f>IF('Attachment I (Small Carriers)'!E123="","",'Attachment I (Small Carriers)'!E123)</f>
        <v/>
      </c>
    </row>
    <row r="118" spans="1:5" x14ac:dyDescent="0.3">
      <c r="A118" s="37" t="str">
        <f>IF('Attachment I (Small Carriers)'!A124="","",'Attachment I (Small Carriers)'!A124)</f>
        <v/>
      </c>
      <c r="B118" s="37" t="str">
        <f>IF('Attachment I (Small Carriers)'!B124="","",'Attachment I (Small Carriers)'!B124)</f>
        <v/>
      </c>
      <c r="C118" s="37" t="str">
        <f>IF('Attachment I (Small Carriers)'!C124="","",'Attachment I (Small Carriers)'!C124)</f>
        <v/>
      </c>
      <c r="D118" s="37" t="str">
        <f>IF('Attachment I (Small Carriers)'!D124="","",'Attachment I (Small Carriers)'!D124)</f>
        <v/>
      </c>
      <c r="E118" s="37" t="str">
        <f>IF('Attachment I (Small Carriers)'!E124="","",'Attachment I (Small Carriers)'!E124)</f>
        <v/>
      </c>
    </row>
    <row r="119" spans="1:5" x14ac:dyDescent="0.3">
      <c r="A119" s="37" t="str">
        <f>IF('Attachment I (Small Carriers)'!A125="","",'Attachment I (Small Carriers)'!A125)</f>
        <v/>
      </c>
      <c r="B119" s="37" t="str">
        <f>IF('Attachment I (Small Carriers)'!B125="","",'Attachment I (Small Carriers)'!B125)</f>
        <v/>
      </c>
      <c r="C119" s="37" t="str">
        <f>IF('Attachment I (Small Carriers)'!C125="","",'Attachment I (Small Carriers)'!C125)</f>
        <v/>
      </c>
      <c r="D119" s="37" t="str">
        <f>IF('Attachment I (Small Carriers)'!D125="","",'Attachment I (Small Carriers)'!D125)</f>
        <v/>
      </c>
      <c r="E119" s="37" t="str">
        <f>IF('Attachment I (Small Carriers)'!E125="","",'Attachment I (Small Carriers)'!E125)</f>
        <v/>
      </c>
    </row>
    <row r="120" spans="1:5" x14ac:dyDescent="0.3">
      <c r="A120" s="37" t="str">
        <f>IF('Attachment I (Small Carriers)'!A126="","",'Attachment I (Small Carriers)'!A126)</f>
        <v/>
      </c>
      <c r="B120" s="37" t="str">
        <f>IF('Attachment I (Small Carriers)'!B126="","",'Attachment I (Small Carriers)'!B126)</f>
        <v/>
      </c>
      <c r="C120" s="37" t="str">
        <f>IF('Attachment I (Small Carriers)'!C126="","",'Attachment I (Small Carriers)'!C126)</f>
        <v/>
      </c>
      <c r="D120" s="37" t="str">
        <f>IF('Attachment I (Small Carriers)'!D126="","",'Attachment I (Small Carriers)'!D126)</f>
        <v/>
      </c>
      <c r="E120" s="37" t="str">
        <f>IF('Attachment I (Small Carriers)'!E126="","",'Attachment I (Small Carriers)'!E126)</f>
        <v/>
      </c>
    </row>
    <row r="121" spans="1:5" x14ac:dyDescent="0.3">
      <c r="A121" s="37" t="str">
        <f>IF('Attachment I (Small Carriers)'!A127="","",'Attachment I (Small Carriers)'!A127)</f>
        <v/>
      </c>
      <c r="B121" s="37" t="str">
        <f>IF('Attachment I (Small Carriers)'!B127="","",'Attachment I (Small Carriers)'!B127)</f>
        <v/>
      </c>
      <c r="C121" s="37" t="str">
        <f>IF('Attachment I (Small Carriers)'!C127="","",'Attachment I (Small Carriers)'!C127)</f>
        <v/>
      </c>
      <c r="D121" s="37" t="str">
        <f>IF('Attachment I (Small Carriers)'!D127="","",'Attachment I (Small Carriers)'!D127)</f>
        <v/>
      </c>
      <c r="E121" s="37" t="str">
        <f>IF('Attachment I (Small Carriers)'!E127="","",'Attachment I (Small Carriers)'!E127)</f>
        <v/>
      </c>
    </row>
    <row r="122" spans="1:5" x14ac:dyDescent="0.3">
      <c r="A122" s="37" t="str">
        <f>IF('Attachment I (Small Carriers)'!A128="","",'Attachment I (Small Carriers)'!A128)</f>
        <v/>
      </c>
      <c r="B122" s="37" t="str">
        <f>IF('Attachment I (Small Carriers)'!B128="","",'Attachment I (Small Carriers)'!B128)</f>
        <v/>
      </c>
      <c r="C122" s="37" t="str">
        <f>IF('Attachment I (Small Carriers)'!C128="","",'Attachment I (Small Carriers)'!C128)</f>
        <v/>
      </c>
      <c r="D122" s="37" t="str">
        <f>IF('Attachment I (Small Carriers)'!D128="","",'Attachment I (Small Carriers)'!D128)</f>
        <v/>
      </c>
      <c r="E122" s="37" t="str">
        <f>IF('Attachment I (Small Carriers)'!E128="","",'Attachment I (Small Carriers)'!E128)</f>
        <v/>
      </c>
    </row>
    <row r="123" spans="1:5" x14ac:dyDescent="0.3">
      <c r="A123" s="37" t="str">
        <f>IF('Attachment I (Small Carriers)'!A129="","",'Attachment I (Small Carriers)'!A129)</f>
        <v/>
      </c>
      <c r="B123" s="37" t="str">
        <f>IF('Attachment I (Small Carriers)'!B129="","",'Attachment I (Small Carriers)'!B129)</f>
        <v/>
      </c>
      <c r="C123" s="37" t="str">
        <f>IF('Attachment I (Small Carriers)'!C129="","",'Attachment I (Small Carriers)'!C129)</f>
        <v/>
      </c>
      <c r="D123" s="37" t="str">
        <f>IF('Attachment I (Small Carriers)'!D129="","",'Attachment I (Small Carriers)'!D129)</f>
        <v/>
      </c>
      <c r="E123" s="37" t="str">
        <f>IF('Attachment I (Small Carriers)'!E129="","",'Attachment I (Small Carriers)'!E129)</f>
        <v/>
      </c>
    </row>
    <row r="124" spans="1:5" x14ac:dyDescent="0.3">
      <c r="A124" s="37" t="str">
        <f>IF('Attachment I (Small Carriers)'!A130="","",'Attachment I (Small Carriers)'!A130)</f>
        <v/>
      </c>
      <c r="B124" s="37" t="str">
        <f>IF('Attachment I (Small Carriers)'!B130="","",'Attachment I (Small Carriers)'!B130)</f>
        <v/>
      </c>
      <c r="C124" s="37" t="str">
        <f>IF('Attachment I (Small Carriers)'!C130="","",'Attachment I (Small Carriers)'!C130)</f>
        <v/>
      </c>
      <c r="D124" s="37" t="str">
        <f>IF('Attachment I (Small Carriers)'!D130="","",'Attachment I (Small Carriers)'!D130)</f>
        <v/>
      </c>
      <c r="E124" s="37" t="str">
        <f>IF('Attachment I (Small Carriers)'!E130="","",'Attachment I (Small Carriers)'!E130)</f>
        <v/>
      </c>
    </row>
    <row r="125" spans="1:5" x14ac:dyDescent="0.3">
      <c r="A125" s="37" t="str">
        <f>IF('Attachment I (Small Carriers)'!A131="","",'Attachment I (Small Carriers)'!A131)</f>
        <v/>
      </c>
      <c r="B125" s="37" t="str">
        <f>IF('Attachment I (Small Carriers)'!B131="","",'Attachment I (Small Carriers)'!B131)</f>
        <v/>
      </c>
      <c r="C125" s="37" t="str">
        <f>IF('Attachment I (Small Carriers)'!C131="","",'Attachment I (Small Carriers)'!C131)</f>
        <v/>
      </c>
      <c r="D125" s="37" t="str">
        <f>IF('Attachment I (Small Carriers)'!D131="","",'Attachment I (Small Carriers)'!D131)</f>
        <v/>
      </c>
      <c r="E125" s="37" t="str">
        <f>IF('Attachment I (Small Carriers)'!E131="","",'Attachment I (Small Carriers)'!E131)</f>
        <v/>
      </c>
    </row>
    <row r="126" spans="1:5" x14ac:dyDescent="0.3">
      <c r="A126" s="37" t="str">
        <f>IF('Attachment I (Small Carriers)'!A132="","",'Attachment I (Small Carriers)'!A132)</f>
        <v/>
      </c>
      <c r="B126" s="37" t="str">
        <f>IF('Attachment I (Small Carriers)'!B132="","",'Attachment I (Small Carriers)'!B132)</f>
        <v/>
      </c>
      <c r="C126" s="37" t="str">
        <f>IF('Attachment I (Small Carriers)'!C132="","",'Attachment I (Small Carriers)'!C132)</f>
        <v/>
      </c>
      <c r="D126" s="37" t="str">
        <f>IF('Attachment I (Small Carriers)'!D132="","",'Attachment I (Small Carriers)'!D132)</f>
        <v/>
      </c>
      <c r="E126" s="37" t="str">
        <f>IF('Attachment I (Small Carriers)'!E132="","",'Attachment I (Small Carriers)'!E132)</f>
        <v/>
      </c>
    </row>
    <row r="127" spans="1:5" x14ac:dyDescent="0.3">
      <c r="A127" s="37" t="str">
        <f>IF('Attachment I (Small Carriers)'!A133="","",'Attachment I (Small Carriers)'!A133)</f>
        <v/>
      </c>
      <c r="B127" s="37" t="str">
        <f>IF('Attachment I (Small Carriers)'!B133="","",'Attachment I (Small Carriers)'!B133)</f>
        <v/>
      </c>
      <c r="C127" s="37" t="str">
        <f>IF('Attachment I (Small Carriers)'!C133="","",'Attachment I (Small Carriers)'!C133)</f>
        <v/>
      </c>
      <c r="D127" s="37" t="str">
        <f>IF('Attachment I (Small Carriers)'!D133="","",'Attachment I (Small Carriers)'!D133)</f>
        <v/>
      </c>
      <c r="E127" s="37" t="str">
        <f>IF('Attachment I (Small Carriers)'!E133="","",'Attachment I (Small Carriers)'!E133)</f>
        <v/>
      </c>
    </row>
    <row r="128" spans="1:5" x14ac:dyDescent="0.3">
      <c r="A128" s="37" t="str">
        <f>IF('Attachment I (Small Carriers)'!A134="","",'Attachment I (Small Carriers)'!A134)</f>
        <v/>
      </c>
      <c r="B128" s="37" t="str">
        <f>IF('Attachment I (Small Carriers)'!B134="","",'Attachment I (Small Carriers)'!B134)</f>
        <v/>
      </c>
      <c r="C128" s="37" t="str">
        <f>IF('Attachment I (Small Carriers)'!C134="","",'Attachment I (Small Carriers)'!C134)</f>
        <v/>
      </c>
      <c r="D128" s="37" t="str">
        <f>IF('Attachment I (Small Carriers)'!D134="","",'Attachment I (Small Carriers)'!D134)</f>
        <v/>
      </c>
      <c r="E128" s="37" t="str">
        <f>IF('Attachment I (Small Carriers)'!E134="","",'Attachment I (Small Carriers)'!E134)</f>
        <v/>
      </c>
    </row>
    <row r="129" spans="1:5" x14ac:dyDescent="0.3">
      <c r="A129" s="37" t="str">
        <f>IF('Attachment I (Small Carriers)'!A135="","",'Attachment I (Small Carriers)'!A135)</f>
        <v/>
      </c>
      <c r="B129" s="37" t="str">
        <f>IF('Attachment I (Small Carriers)'!B135="","",'Attachment I (Small Carriers)'!B135)</f>
        <v/>
      </c>
      <c r="C129" s="37" t="str">
        <f>IF('Attachment I (Small Carriers)'!C135="","",'Attachment I (Small Carriers)'!C135)</f>
        <v/>
      </c>
      <c r="D129" s="37" t="str">
        <f>IF('Attachment I (Small Carriers)'!D135="","",'Attachment I (Small Carriers)'!D135)</f>
        <v/>
      </c>
      <c r="E129" s="37" t="str">
        <f>IF('Attachment I (Small Carriers)'!E135="","",'Attachment I (Small Carriers)'!E135)</f>
        <v/>
      </c>
    </row>
    <row r="130" spans="1:5" x14ac:dyDescent="0.3">
      <c r="A130" s="37" t="str">
        <f>IF('Attachment I (Small Carriers)'!A136="","",'Attachment I (Small Carriers)'!A136)</f>
        <v/>
      </c>
      <c r="B130" s="37" t="str">
        <f>IF('Attachment I (Small Carriers)'!B136="","",'Attachment I (Small Carriers)'!B136)</f>
        <v/>
      </c>
      <c r="C130" s="37" t="str">
        <f>IF('Attachment I (Small Carriers)'!C136="","",'Attachment I (Small Carriers)'!C136)</f>
        <v/>
      </c>
      <c r="D130" s="37" t="str">
        <f>IF('Attachment I (Small Carriers)'!D136="","",'Attachment I (Small Carriers)'!D136)</f>
        <v/>
      </c>
      <c r="E130" s="37" t="str">
        <f>IF('Attachment I (Small Carriers)'!E136="","",'Attachment I (Small Carriers)'!E136)</f>
        <v/>
      </c>
    </row>
    <row r="131" spans="1:5" x14ac:dyDescent="0.3">
      <c r="A131" s="37" t="str">
        <f>IF('Attachment I (Small Carriers)'!A137="","",'Attachment I (Small Carriers)'!A137)</f>
        <v/>
      </c>
      <c r="B131" s="37" t="str">
        <f>IF('Attachment I (Small Carriers)'!B137="","",'Attachment I (Small Carriers)'!B137)</f>
        <v/>
      </c>
      <c r="C131" s="37" t="str">
        <f>IF('Attachment I (Small Carriers)'!C137="","",'Attachment I (Small Carriers)'!C137)</f>
        <v/>
      </c>
      <c r="D131" s="37" t="str">
        <f>IF('Attachment I (Small Carriers)'!D137="","",'Attachment I (Small Carriers)'!D137)</f>
        <v/>
      </c>
      <c r="E131" s="37" t="str">
        <f>IF('Attachment I (Small Carriers)'!E137="","",'Attachment I (Small Carriers)'!E137)</f>
        <v/>
      </c>
    </row>
    <row r="132" spans="1:5" x14ac:dyDescent="0.3">
      <c r="A132" s="37" t="str">
        <f>IF('Attachment I (Small Carriers)'!A138="","",'Attachment I (Small Carriers)'!A138)</f>
        <v/>
      </c>
      <c r="B132" s="37" t="str">
        <f>IF('Attachment I (Small Carriers)'!B138="","",'Attachment I (Small Carriers)'!B138)</f>
        <v/>
      </c>
      <c r="C132" s="37" t="str">
        <f>IF('Attachment I (Small Carriers)'!C138="","",'Attachment I (Small Carriers)'!C138)</f>
        <v/>
      </c>
      <c r="D132" s="37" t="str">
        <f>IF('Attachment I (Small Carriers)'!D138="","",'Attachment I (Small Carriers)'!D138)</f>
        <v/>
      </c>
      <c r="E132" s="37" t="str">
        <f>IF('Attachment I (Small Carriers)'!E138="","",'Attachment I (Small Carriers)'!E138)</f>
        <v/>
      </c>
    </row>
    <row r="133" spans="1:5" x14ac:dyDescent="0.3">
      <c r="A133" s="37" t="str">
        <f>IF('Attachment I (Small Carriers)'!A139="","",'Attachment I (Small Carriers)'!A139)</f>
        <v/>
      </c>
      <c r="B133" s="37" t="str">
        <f>IF('Attachment I (Small Carriers)'!B139="","",'Attachment I (Small Carriers)'!B139)</f>
        <v/>
      </c>
      <c r="C133" s="37" t="str">
        <f>IF('Attachment I (Small Carriers)'!C139="","",'Attachment I (Small Carriers)'!C139)</f>
        <v/>
      </c>
      <c r="D133" s="37" t="str">
        <f>IF('Attachment I (Small Carriers)'!D139="","",'Attachment I (Small Carriers)'!D139)</f>
        <v/>
      </c>
      <c r="E133" s="37" t="str">
        <f>IF('Attachment I (Small Carriers)'!E139="","",'Attachment I (Small Carriers)'!E139)</f>
        <v/>
      </c>
    </row>
    <row r="134" spans="1:5" x14ac:dyDescent="0.3">
      <c r="A134" s="37" t="str">
        <f>IF('Attachment I (Small Carriers)'!A140="","",'Attachment I (Small Carriers)'!A140)</f>
        <v/>
      </c>
      <c r="B134" s="37" t="str">
        <f>IF('Attachment I (Small Carriers)'!B140="","",'Attachment I (Small Carriers)'!B140)</f>
        <v/>
      </c>
      <c r="C134" s="37" t="str">
        <f>IF('Attachment I (Small Carriers)'!C140="","",'Attachment I (Small Carriers)'!C140)</f>
        <v/>
      </c>
      <c r="D134" s="37" t="str">
        <f>IF('Attachment I (Small Carriers)'!D140="","",'Attachment I (Small Carriers)'!D140)</f>
        <v/>
      </c>
      <c r="E134" s="37" t="str">
        <f>IF('Attachment I (Small Carriers)'!E140="","",'Attachment I (Small Carriers)'!E140)</f>
        <v/>
      </c>
    </row>
    <row r="135" spans="1:5" x14ac:dyDescent="0.3">
      <c r="A135" s="37" t="str">
        <f>IF('Attachment I (Small Carriers)'!A141="","",'Attachment I (Small Carriers)'!A141)</f>
        <v/>
      </c>
      <c r="B135" s="37" t="str">
        <f>IF('Attachment I (Small Carriers)'!B141="","",'Attachment I (Small Carriers)'!B141)</f>
        <v/>
      </c>
      <c r="C135" s="37" t="str">
        <f>IF('Attachment I (Small Carriers)'!C141="","",'Attachment I (Small Carriers)'!C141)</f>
        <v/>
      </c>
      <c r="D135" s="37" t="str">
        <f>IF('Attachment I (Small Carriers)'!D141="","",'Attachment I (Small Carriers)'!D141)</f>
        <v/>
      </c>
      <c r="E135" s="37" t="str">
        <f>IF('Attachment I (Small Carriers)'!E141="","",'Attachment I (Small Carriers)'!E141)</f>
        <v/>
      </c>
    </row>
    <row r="136" spans="1:5" x14ac:dyDescent="0.3">
      <c r="A136" s="37" t="str">
        <f>IF('Attachment I (Small Carriers)'!A142="","",'Attachment I (Small Carriers)'!A142)</f>
        <v/>
      </c>
      <c r="B136" s="37" t="str">
        <f>IF('Attachment I (Small Carriers)'!B142="","",'Attachment I (Small Carriers)'!B142)</f>
        <v/>
      </c>
      <c r="C136" s="37" t="str">
        <f>IF('Attachment I (Small Carriers)'!C142="","",'Attachment I (Small Carriers)'!C142)</f>
        <v/>
      </c>
      <c r="D136" s="37" t="str">
        <f>IF('Attachment I (Small Carriers)'!D142="","",'Attachment I (Small Carriers)'!D142)</f>
        <v/>
      </c>
      <c r="E136" s="37" t="str">
        <f>IF('Attachment I (Small Carriers)'!E142="","",'Attachment I (Small Carriers)'!E142)</f>
        <v/>
      </c>
    </row>
    <row r="137" spans="1:5" x14ac:dyDescent="0.3">
      <c r="A137" s="37" t="str">
        <f>IF('Attachment I (Small Carriers)'!A143="","",'Attachment I (Small Carriers)'!A143)</f>
        <v/>
      </c>
      <c r="B137" s="37" t="str">
        <f>IF('Attachment I (Small Carriers)'!B143="","",'Attachment I (Small Carriers)'!B143)</f>
        <v/>
      </c>
      <c r="C137" s="37" t="str">
        <f>IF('Attachment I (Small Carriers)'!C143="","",'Attachment I (Small Carriers)'!C143)</f>
        <v/>
      </c>
      <c r="D137" s="37" t="str">
        <f>IF('Attachment I (Small Carriers)'!D143="","",'Attachment I (Small Carriers)'!D143)</f>
        <v/>
      </c>
      <c r="E137" s="37" t="str">
        <f>IF('Attachment I (Small Carriers)'!E143="","",'Attachment I (Small Carriers)'!E143)</f>
        <v/>
      </c>
    </row>
    <row r="138" spans="1:5" x14ac:dyDescent="0.3">
      <c r="A138" s="37" t="str">
        <f>IF('Attachment I (Small Carriers)'!A144="","",'Attachment I (Small Carriers)'!A144)</f>
        <v/>
      </c>
      <c r="B138" s="37" t="str">
        <f>IF('Attachment I (Small Carriers)'!B144="","",'Attachment I (Small Carriers)'!B144)</f>
        <v/>
      </c>
      <c r="C138" s="37" t="str">
        <f>IF('Attachment I (Small Carriers)'!C144="","",'Attachment I (Small Carriers)'!C144)</f>
        <v/>
      </c>
      <c r="D138" s="37" t="str">
        <f>IF('Attachment I (Small Carriers)'!D144="","",'Attachment I (Small Carriers)'!D144)</f>
        <v/>
      </c>
      <c r="E138" s="37" t="str">
        <f>IF('Attachment I (Small Carriers)'!E144="","",'Attachment I (Small Carriers)'!E144)</f>
        <v/>
      </c>
    </row>
    <row r="139" spans="1:5" x14ac:dyDescent="0.3">
      <c r="A139" s="37" t="str">
        <f>IF('Attachment I (Small Carriers)'!A145="","",'Attachment I (Small Carriers)'!A145)</f>
        <v/>
      </c>
      <c r="B139" s="37" t="str">
        <f>IF('Attachment I (Small Carriers)'!B145="","",'Attachment I (Small Carriers)'!B145)</f>
        <v/>
      </c>
      <c r="C139" s="37" t="str">
        <f>IF('Attachment I (Small Carriers)'!C145="","",'Attachment I (Small Carriers)'!C145)</f>
        <v/>
      </c>
      <c r="D139" s="37" t="str">
        <f>IF('Attachment I (Small Carriers)'!D145="","",'Attachment I (Small Carriers)'!D145)</f>
        <v/>
      </c>
      <c r="E139" s="37" t="str">
        <f>IF('Attachment I (Small Carriers)'!E145="","",'Attachment I (Small Carriers)'!E145)</f>
        <v/>
      </c>
    </row>
    <row r="140" spans="1:5" x14ac:dyDescent="0.3">
      <c r="A140" s="37" t="str">
        <f>IF('Attachment I (Small Carriers)'!A146="","",'Attachment I (Small Carriers)'!A146)</f>
        <v/>
      </c>
      <c r="B140" s="37" t="str">
        <f>IF('Attachment I (Small Carriers)'!B146="","",'Attachment I (Small Carriers)'!B146)</f>
        <v/>
      </c>
      <c r="C140" s="37" t="str">
        <f>IF('Attachment I (Small Carriers)'!C146="","",'Attachment I (Small Carriers)'!C146)</f>
        <v/>
      </c>
      <c r="D140" s="37" t="str">
        <f>IF('Attachment I (Small Carriers)'!D146="","",'Attachment I (Small Carriers)'!D146)</f>
        <v/>
      </c>
      <c r="E140" s="37" t="str">
        <f>IF('Attachment I (Small Carriers)'!E146="","",'Attachment I (Small Carriers)'!E146)</f>
        <v/>
      </c>
    </row>
    <row r="141" spans="1:5" x14ac:dyDescent="0.3">
      <c r="A141" s="37" t="str">
        <f>IF('Attachment I (Small Carriers)'!A147="","",'Attachment I (Small Carriers)'!A147)</f>
        <v/>
      </c>
      <c r="B141" s="37" t="str">
        <f>IF('Attachment I (Small Carriers)'!B147="","",'Attachment I (Small Carriers)'!B147)</f>
        <v/>
      </c>
      <c r="C141" s="37" t="str">
        <f>IF('Attachment I (Small Carriers)'!C147="","",'Attachment I (Small Carriers)'!C147)</f>
        <v/>
      </c>
      <c r="D141" s="37" t="str">
        <f>IF('Attachment I (Small Carriers)'!D147="","",'Attachment I (Small Carriers)'!D147)</f>
        <v/>
      </c>
      <c r="E141" s="37" t="str">
        <f>IF('Attachment I (Small Carriers)'!E147="","",'Attachment I (Small Carriers)'!E147)</f>
        <v/>
      </c>
    </row>
    <row r="142" spans="1:5" x14ac:dyDescent="0.3">
      <c r="A142" s="37" t="str">
        <f>IF('Attachment I (Small Carriers)'!A148="","",'Attachment I (Small Carriers)'!A148)</f>
        <v/>
      </c>
      <c r="B142" s="37" t="str">
        <f>IF('Attachment I (Small Carriers)'!B148="","",'Attachment I (Small Carriers)'!B148)</f>
        <v/>
      </c>
      <c r="C142" s="37" t="str">
        <f>IF('Attachment I (Small Carriers)'!C148="","",'Attachment I (Small Carriers)'!C148)</f>
        <v/>
      </c>
      <c r="D142" s="37" t="str">
        <f>IF('Attachment I (Small Carriers)'!D148="","",'Attachment I (Small Carriers)'!D148)</f>
        <v/>
      </c>
      <c r="E142" s="37" t="str">
        <f>IF('Attachment I (Small Carriers)'!E148="","",'Attachment I (Small Carriers)'!E148)</f>
        <v/>
      </c>
    </row>
    <row r="143" spans="1:5" x14ac:dyDescent="0.3">
      <c r="A143" s="37" t="str">
        <f>IF('Attachment I (Small Carriers)'!A149="","",'Attachment I (Small Carriers)'!A149)</f>
        <v/>
      </c>
      <c r="B143" s="37" t="str">
        <f>IF('Attachment I (Small Carriers)'!B149="","",'Attachment I (Small Carriers)'!B149)</f>
        <v/>
      </c>
      <c r="C143" s="37" t="str">
        <f>IF('Attachment I (Small Carriers)'!C149="","",'Attachment I (Small Carriers)'!C149)</f>
        <v/>
      </c>
      <c r="D143" s="37" t="str">
        <f>IF('Attachment I (Small Carriers)'!D149="","",'Attachment I (Small Carriers)'!D149)</f>
        <v/>
      </c>
      <c r="E143" s="37" t="str">
        <f>IF('Attachment I (Small Carriers)'!E149="","",'Attachment I (Small Carriers)'!E149)</f>
        <v/>
      </c>
    </row>
    <row r="144" spans="1:5" x14ac:dyDescent="0.3">
      <c r="A144" s="37" t="str">
        <f>IF('Attachment I (Small Carriers)'!A150="","",'Attachment I (Small Carriers)'!A150)</f>
        <v/>
      </c>
      <c r="B144" s="37" t="str">
        <f>IF('Attachment I (Small Carriers)'!B150="","",'Attachment I (Small Carriers)'!B150)</f>
        <v/>
      </c>
      <c r="C144" s="37" t="str">
        <f>IF('Attachment I (Small Carriers)'!C150="","",'Attachment I (Small Carriers)'!C150)</f>
        <v/>
      </c>
      <c r="D144" s="37" t="str">
        <f>IF('Attachment I (Small Carriers)'!D150="","",'Attachment I (Small Carriers)'!D150)</f>
        <v/>
      </c>
      <c r="E144" s="37" t="str">
        <f>IF('Attachment I (Small Carriers)'!E150="","",'Attachment I (Small Carriers)'!E150)</f>
        <v/>
      </c>
    </row>
    <row r="145" spans="1:5" x14ac:dyDescent="0.3">
      <c r="A145" s="37" t="str">
        <f>IF('Attachment I (Small Carriers)'!A151="","",'Attachment I (Small Carriers)'!A151)</f>
        <v/>
      </c>
      <c r="B145" s="37" t="str">
        <f>IF('Attachment I (Small Carriers)'!B151="","",'Attachment I (Small Carriers)'!B151)</f>
        <v/>
      </c>
      <c r="C145" s="37" t="str">
        <f>IF('Attachment I (Small Carriers)'!C151="","",'Attachment I (Small Carriers)'!C151)</f>
        <v/>
      </c>
      <c r="D145" s="37" t="str">
        <f>IF('Attachment I (Small Carriers)'!D151="","",'Attachment I (Small Carriers)'!D151)</f>
        <v/>
      </c>
      <c r="E145" s="37" t="str">
        <f>IF('Attachment I (Small Carriers)'!E151="","",'Attachment I (Small Carriers)'!E151)</f>
        <v/>
      </c>
    </row>
    <row r="146" spans="1:5" x14ac:dyDescent="0.3">
      <c r="A146" s="37" t="str">
        <f>IF('Attachment I (Small Carriers)'!A152="","",'Attachment I (Small Carriers)'!A152)</f>
        <v/>
      </c>
      <c r="B146" s="37" t="str">
        <f>IF('Attachment I (Small Carriers)'!B152="","",'Attachment I (Small Carriers)'!B152)</f>
        <v/>
      </c>
      <c r="C146" s="37" t="str">
        <f>IF('Attachment I (Small Carriers)'!C152="","",'Attachment I (Small Carriers)'!C152)</f>
        <v/>
      </c>
      <c r="D146" s="37" t="str">
        <f>IF('Attachment I (Small Carriers)'!D152="","",'Attachment I (Small Carriers)'!D152)</f>
        <v/>
      </c>
      <c r="E146" s="37" t="str">
        <f>IF('Attachment I (Small Carriers)'!E152="","",'Attachment I (Small Carriers)'!E152)</f>
        <v/>
      </c>
    </row>
    <row r="147" spans="1:5" x14ac:dyDescent="0.3">
      <c r="A147" s="37" t="str">
        <f>IF('Attachment I (Small Carriers)'!A153="","",'Attachment I (Small Carriers)'!A153)</f>
        <v/>
      </c>
      <c r="B147" s="37" t="str">
        <f>IF('Attachment I (Small Carriers)'!B153="","",'Attachment I (Small Carriers)'!B153)</f>
        <v/>
      </c>
      <c r="C147" s="37" t="str">
        <f>IF('Attachment I (Small Carriers)'!C153="","",'Attachment I (Small Carriers)'!C153)</f>
        <v/>
      </c>
      <c r="D147" s="37" t="str">
        <f>IF('Attachment I (Small Carriers)'!D153="","",'Attachment I (Small Carriers)'!D153)</f>
        <v/>
      </c>
      <c r="E147" s="37" t="str">
        <f>IF('Attachment I (Small Carriers)'!E153="","",'Attachment I (Small Carriers)'!E153)</f>
        <v/>
      </c>
    </row>
    <row r="148" spans="1:5" x14ac:dyDescent="0.3">
      <c r="A148" s="37" t="str">
        <f>IF('Attachment I (Small Carriers)'!A154="","",'Attachment I (Small Carriers)'!A154)</f>
        <v/>
      </c>
      <c r="B148" s="37" t="str">
        <f>IF('Attachment I (Small Carriers)'!B154="","",'Attachment I (Small Carriers)'!B154)</f>
        <v/>
      </c>
      <c r="C148" s="37" t="str">
        <f>IF('Attachment I (Small Carriers)'!C154="","",'Attachment I (Small Carriers)'!C154)</f>
        <v/>
      </c>
      <c r="D148" s="37" t="str">
        <f>IF('Attachment I (Small Carriers)'!D154="","",'Attachment I (Small Carriers)'!D154)</f>
        <v/>
      </c>
      <c r="E148" s="37" t="str">
        <f>IF('Attachment I (Small Carriers)'!E154="","",'Attachment I (Small Carriers)'!E154)</f>
        <v/>
      </c>
    </row>
    <row r="149" spans="1:5" x14ac:dyDescent="0.3">
      <c r="A149" s="37" t="str">
        <f>IF('Attachment I (Small Carriers)'!A155="","",'Attachment I (Small Carriers)'!A155)</f>
        <v/>
      </c>
      <c r="B149" s="37" t="str">
        <f>IF('Attachment I (Small Carriers)'!B155="","",'Attachment I (Small Carriers)'!B155)</f>
        <v/>
      </c>
      <c r="C149" s="37" t="str">
        <f>IF('Attachment I (Small Carriers)'!C155="","",'Attachment I (Small Carriers)'!C155)</f>
        <v/>
      </c>
      <c r="D149" s="37" t="str">
        <f>IF('Attachment I (Small Carriers)'!D155="","",'Attachment I (Small Carriers)'!D155)</f>
        <v/>
      </c>
      <c r="E149" s="37" t="str">
        <f>IF('Attachment I (Small Carriers)'!E155="","",'Attachment I (Small Carriers)'!E155)</f>
        <v/>
      </c>
    </row>
    <row r="150" spans="1:5" x14ac:dyDescent="0.3">
      <c r="A150" s="37" t="str">
        <f>IF('Attachment I (Small Carriers)'!A156="","",'Attachment I (Small Carriers)'!A156)</f>
        <v/>
      </c>
      <c r="B150" s="37" t="str">
        <f>IF('Attachment I (Small Carriers)'!B156="","",'Attachment I (Small Carriers)'!B156)</f>
        <v/>
      </c>
      <c r="C150" s="37" t="str">
        <f>IF('Attachment I (Small Carriers)'!C156="","",'Attachment I (Small Carriers)'!C156)</f>
        <v/>
      </c>
      <c r="D150" s="37" t="str">
        <f>IF('Attachment I (Small Carriers)'!D156="","",'Attachment I (Small Carriers)'!D156)</f>
        <v/>
      </c>
      <c r="E150" s="37" t="str">
        <f>IF('Attachment I (Small Carriers)'!E156="","",'Attachment I (Small Carriers)'!E156)</f>
        <v/>
      </c>
    </row>
    <row r="151" spans="1:5" x14ac:dyDescent="0.3">
      <c r="A151" s="37" t="str">
        <f>IF('Attachment I (Small Carriers)'!A157="","",'Attachment I (Small Carriers)'!A157)</f>
        <v/>
      </c>
      <c r="B151" s="37" t="str">
        <f>IF('Attachment I (Small Carriers)'!B157="","",'Attachment I (Small Carriers)'!B157)</f>
        <v/>
      </c>
      <c r="C151" s="37" t="str">
        <f>IF('Attachment I (Small Carriers)'!C157="","",'Attachment I (Small Carriers)'!C157)</f>
        <v/>
      </c>
      <c r="D151" s="37" t="str">
        <f>IF('Attachment I (Small Carriers)'!D157="","",'Attachment I (Small Carriers)'!D157)</f>
        <v/>
      </c>
      <c r="E151" s="37" t="str">
        <f>IF('Attachment I (Small Carriers)'!E157="","",'Attachment I (Small Carriers)'!E157)</f>
        <v/>
      </c>
    </row>
    <row r="152" spans="1:5" x14ac:dyDescent="0.3">
      <c r="A152" s="37" t="str">
        <f>IF('Attachment I (Small Carriers)'!A158="","",'Attachment I (Small Carriers)'!A158)</f>
        <v/>
      </c>
      <c r="B152" s="37" t="str">
        <f>IF('Attachment I (Small Carriers)'!B158="","",'Attachment I (Small Carriers)'!B158)</f>
        <v/>
      </c>
      <c r="C152" s="37" t="str">
        <f>IF('Attachment I (Small Carriers)'!C158="","",'Attachment I (Small Carriers)'!C158)</f>
        <v/>
      </c>
      <c r="D152" s="37" t="str">
        <f>IF('Attachment I (Small Carriers)'!D158="","",'Attachment I (Small Carriers)'!D158)</f>
        <v/>
      </c>
      <c r="E152" s="37" t="str">
        <f>IF('Attachment I (Small Carriers)'!E158="","",'Attachment I (Small Carriers)'!E158)</f>
        <v/>
      </c>
    </row>
    <row r="153" spans="1:5" x14ac:dyDescent="0.3">
      <c r="A153" s="37" t="str">
        <f>IF('Attachment I (Small Carriers)'!A159="","",'Attachment I (Small Carriers)'!A159)</f>
        <v/>
      </c>
      <c r="B153" s="37" t="str">
        <f>IF('Attachment I (Small Carriers)'!B159="","",'Attachment I (Small Carriers)'!B159)</f>
        <v/>
      </c>
      <c r="C153" s="37" t="str">
        <f>IF('Attachment I (Small Carriers)'!C159="","",'Attachment I (Small Carriers)'!C159)</f>
        <v/>
      </c>
      <c r="D153" s="37" t="str">
        <f>IF('Attachment I (Small Carriers)'!D159="","",'Attachment I (Small Carriers)'!D159)</f>
        <v/>
      </c>
      <c r="E153" s="37" t="str">
        <f>IF('Attachment I (Small Carriers)'!E159="","",'Attachment I (Small Carriers)'!E159)</f>
        <v/>
      </c>
    </row>
    <row r="154" spans="1:5" x14ac:dyDescent="0.3">
      <c r="A154" s="37" t="str">
        <f>IF('Attachment I (Small Carriers)'!A160="","",'Attachment I (Small Carriers)'!A160)</f>
        <v/>
      </c>
      <c r="B154" s="37" t="str">
        <f>IF('Attachment I (Small Carriers)'!B160="","",'Attachment I (Small Carriers)'!B160)</f>
        <v/>
      </c>
      <c r="C154" s="37" t="str">
        <f>IF('Attachment I (Small Carriers)'!C160="","",'Attachment I (Small Carriers)'!C160)</f>
        <v/>
      </c>
      <c r="D154" s="37" t="str">
        <f>IF('Attachment I (Small Carriers)'!D160="","",'Attachment I (Small Carriers)'!D160)</f>
        <v/>
      </c>
      <c r="E154" s="37" t="str">
        <f>IF('Attachment I (Small Carriers)'!E160="","",'Attachment I (Small Carriers)'!E160)</f>
        <v/>
      </c>
    </row>
    <row r="155" spans="1:5" x14ac:dyDescent="0.3">
      <c r="A155" s="37" t="str">
        <f>IF('Attachment I (Small Carriers)'!A161="","",'Attachment I (Small Carriers)'!A161)</f>
        <v/>
      </c>
      <c r="B155" s="37" t="str">
        <f>IF('Attachment I (Small Carriers)'!B161="","",'Attachment I (Small Carriers)'!B161)</f>
        <v/>
      </c>
      <c r="C155" s="37" t="str">
        <f>IF('Attachment I (Small Carriers)'!C161="","",'Attachment I (Small Carriers)'!C161)</f>
        <v/>
      </c>
      <c r="D155" s="37" t="str">
        <f>IF('Attachment I (Small Carriers)'!D161="","",'Attachment I (Small Carriers)'!D161)</f>
        <v/>
      </c>
      <c r="E155" s="37" t="str">
        <f>IF('Attachment I (Small Carriers)'!E161="","",'Attachment I (Small Carriers)'!E161)</f>
        <v/>
      </c>
    </row>
    <row r="156" spans="1:5" x14ac:dyDescent="0.3">
      <c r="A156" s="37" t="str">
        <f>IF('Attachment I (Small Carriers)'!A162="","",'Attachment I (Small Carriers)'!A162)</f>
        <v/>
      </c>
      <c r="B156" s="37" t="str">
        <f>IF('Attachment I (Small Carriers)'!B162="","",'Attachment I (Small Carriers)'!B162)</f>
        <v/>
      </c>
      <c r="C156" s="37" t="str">
        <f>IF('Attachment I (Small Carriers)'!C162="","",'Attachment I (Small Carriers)'!C162)</f>
        <v/>
      </c>
      <c r="D156" s="37" t="str">
        <f>IF('Attachment I (Small Carriers)'!D162="","",'Attachment I (Small Carriers)'!D162)</f>
        <v/>
      </c>
      <c r="E156" s="37" t="str">
        <f>IF('Attachment I (Small Carriers)'!E162="","",'Attachment I (Small Carriers)'!E162)</f>
        <v/>
      </c>
    </row>
    <row r="157" spans="1:5" x14ac:dyDescent="0.3">
      <c r="A157" s="37" t="str">
        <f>IF('Attachment I (Small Carriers)'!A163="","",'Attachment I (Small Carriers)'!A163)</f>
        <v/>
      </c>
      <c r="B157" s="37" t="str">
        <f>IF('Attachment I (Small Carriers)'!B163="","",'Attachment I (Small Carriers)'!B163)</f>
        <v/>
      </c>
      <c r="C157" s="37" t="str">
        <f>IF('Attachment I (Small Carriers)'!C163="","",'Attachment I (Small Carriers)'!C163)</f>
        <v/>
      </c>
      <c r="D157" s="37" t="str">
        <f>IF('Attachment I (Small Carriers)'!D163="","",'Attachment I (Small Carriers)'!D163)</f>
        <v/>
      </c>
      <c r="E157" s="37" t="str">
        <f>IF('Attachment I (Small Carriers)'!E163="","",'Attachment I (Small Carriers)'!E163)</f>
        <v/>
      </c>
    </row>
    <row r="158" spans="1:5" x14ac:dyDescent="0.3">
      <c r="A158" s="37" t="str">
        <f>IF('Attachment I (Small Carriers)'!A164="","",'Attachment I (Small Carriers)'!A164)</f>
        <v/>
      </c>
      <c r="B158" s="37" t="str">
        <f>IF('Attachment I (Small Carriers)'!B164="","",'Attachment I (Small Carriers)'!B164)</f>
        <v/>
      </c>
      <c r="C158" s="37" t="str">
        <f>IF('Attachment I (Small Carriers)'!C164="","",'Attachment I (Small Carriers)'!C164)</f>
        <v/>
      </c>
      <c r="D158" s="37" t="str">
        <f>IF('Attachment I (Small Carriers)'!D164="","",'Attachment I (Small Carriers)'!D164)</f>
        <v/>
      </c>
      <c r="E158" s="37" t="str">
        <f>IF('Attachment I (Small Carriers)'!E164="","",'Attachment I (Small Carriers)'!E164)</f>
        <v/>
      </c>
    </row>
    <row r="159" spans="1:5" x14ac:dyDescent="0.3">
      <c r="A159" s="37" t="str">
        <f>IF('Attachment I (Small Carriers)'!A165="","",'Attachment I (Small Carriers)'!A165)</f>
        <v/>
      </c>
      <c r="B159" s="37" t="str">
        <f>IF('Attachment I (Small Carriers)'!B165="","",'Attachment I (Small Carriers)'!B165)</f>
        <v/>
      </c>
      <c r="C159" s="37" t="str">
        <f>IF('Attachment I (Small Carriers)'!C165="","",'Attachment I (Small Carriers)'!C165)</f>
        <v/>
      </c>
      <c r="D159" s="37" t="str">
        <f>IF('Attachment I (Small Carriers)'!D165="","",'Attachment I (Small Carriers)'!D165)</f>
        <v/>
      </c>
      <c r="E159" s="37" t="str">
        <f>IF('Attachment I (Small Carriers)'!E165="","",'Attachment I (Small Carriers)'!E165)</f>
        <v/>
      </c>
    </row>
    <row r="160" spans="1:5" x14ac:dyDescent="0.3">
      <c r="A160" s="37" t="str">
        <f>IF('Attachment I (Small Carriers)'!A166="","",'Attachment I (Small Carriers)'!A166)</f>
        <v/>
      </c>
      <c r="B160" s="37" t="str">
        <f>IF('Attachment I (Small Carriers)'!B166="","",'Attachment I (Small Carriers)'!B166)</f>
        <v/>
      </c>
      <c r="C160" s="37" t="str">
        <f>IF('Attachment I (Small Carriers)'!C166="","",'Attachment I (Small Carriers)'!C166)</f>
        <v/>
      </c>
      <c r="D160" s="37" t="str">
        <f>IF('Attachment I (Small Carriers)'!D166="","",'Attachment I (Small Carriers)'!D166)</f>
        <v/>
      </c>
      <c r="E160" s="37" t="str">
        <f>IF('Attachment I (Small Carriers)'!E166="","",'Attachment I (Small Carriers)'!E166)</f>
        <v/>
      </c>
    </row>
    <row r="161" spans="1:5" x14ac:dyDescent="0.3">
      <c r="A161" s="37" t="str">
        <f>IF('Attachment I (Small Carriers)'!A167="","",'Attachment I (Small Carriers)'!A167)</f>
        <v/>
      </c>
      <c r="B161" s="37" t="str">
        <f>IF('Attachment I (Small Carriers)'!B167="","",'Attachment I (Small Carriers)'!B167)</f>
        <v/>
      </c>
      <c r="C161" s="37" t="str">
        <f>IF('Attachment I (Small Carriers)'!C167="","",'Attachment I (Small Carriers)'!C167)</f>
        <v/>
      </c>
      <c r="D161" s="37" t="str">
        <f>IF('Attachment I (Small Carriers)'!D167="","",'Attachment I (Small Carriers)'!D167)</f>
        <v/>
      </c>
      <c r="E161" s="37" t="str">
        <f>IF('Attachment I (Small Carriers)'!E167="","",'Attachment I (Small Carriers)'!E167)</f>
        <v/>
      </c>
    </row>
    <row r="162" spans="1:5" x14ac:dyDescent="0.3">
      <c r="A162" s="37" t="str">
        <f>IF('Attachment I (Small Carriers)'!A168="","",'Attachment I (Small Carriers)'!A168)</f>
        <v/>
      </c>
      <c r="B162" s="37" t="str">
        <f>IF('Attachment I (Small Carriers)'!B168="","",'Attachment I (Small Carriers)'!B168)</f>
        <v/>
      </c>
      <c r="C162" s="37" t="str">
        <f>IF('Attachment I (Small Carriers)'!C168="","",'Attachment I (Small Carriers)'!C168)</f>
        <v/>
      </c>
      <c r="D162" s="37" t="str">
        <f>IF('Attachment I (Small Carriers)'!D168="","",'Attachment I (Small Carriers)'!D168)</f>
        <v/>
      </c>
      <c r="E162" s="37" t="str">
        <f>IF('Attachment I (Small Carriers)'!E168="","",'Attachment I (Small Carriers)'!E168)</f>
        <v/>
      </c>
    </row>
    <row r="163" spans="1:5" x14ac:dyDescent="0.3">
      <c r="A163" s="37" t="str">
        <f>IF('Attachment I (Small Carriers)'!A169="","",'Attachment I (Small Carriers)'!A169)</f>
        <v/>
      </c>
      <c r="B163" s="37" t="str">
        <f>IF('Attachment I (Small Carriers)'!B169="","",'Attachment I (Small Carriers)'!B169)</f>
        <v/>
      </c>
      <c r="C163" s="37" t="str">
        <f>IF('Attachment I (Small Carriers)'!C169="","",'Attachment I (Small Carriers)'!C169)</f>
        <v/>
      </c>
      <c r="D163" s="37" t="str">
        <f>IF('Attachment I (Small Carriers)'!D169="","",'Attachment I (Small Carriers)'!D169)</f>
        <v/>
      </c>
      <c r="E163" s="37" t="str">
        <f>IF('Attachment I (Small Carriers)'!E169="","",'Attachment I (Small Carriers)'!E169)</f>
        <v/>
      </c>
    </row>
    <row r="164" spans="1:5" x14ac:dyDescent="0.3">
      <c r="A164" s="37" t="str">
        <f>IF('Attachment I (Small Carriers)'!A170="","",'Attachment I (Small Carriers)'!A170)</f>
        <v/>
      </c>
      <c r="B164" s="37" t="str">
        <f>IF('Attachment I (Small Carriers)'!B170="","",'Attachment I (Small Carriers)'!B170)</f>
        <v/>
      </c>
      <c r="C164" s="37" t="str">
        <f>IF('Attachment I (Small Carriers)'!C170="","",'Attachment I (Small Carriers)'!C170)</f>
        <v/>
      </c>
      <c r="D164" s="37" t="str">
        <f>IF('Attachment I (Small Carriers)'!D170="","",'Attachment I (Small Carriers)'!D170)</f>
        <v/>
      </c>
      <c r="E164" s="37" t="str">
        <f>IF('Attachment I (Small Carriers)'!E170="","",'Attachment I (Small Carriers)'!E170)</f>
        <v/>
      </c>
    </row>
    <row r="165" spans="1:5" x14ac:dyDescent="0.3">
      <c r="A165" s="37" t="str">
        <f>IF('Attachment I (Small Carriers)'!A171="","",'Attachment I (Small Carriers)'!A171)</f>
        <v/>
      </c>
      <c r="B165" s="37" t="str">
        <f>IF('Attachment I (Small Carriers)'!B171="","",'Attachment I (Small Carriers)'!B171)</f>
        <v/>
      </c>
      <c r="C165" s="37" t="str">
        <f>IF('Attachment I (Small Carriers)'!C171="","",'Attachment I (Small Carriers)'!C171)</f>
        <v/>
      </c>
      <c r="D165" s="37" t="str">
        <f>IF('Attachment I (Small Carriers)'!D171="","",'Attachment I (Small Carriers)'!D171)</f>
        <v/>
      </c>
      <c r="E165" s="37" t="str">
        <f>IF('Attachment I (Small Carriers)'!E171="","",'Attachment I (Small Carriers)'!E171)</f>
        <v/>
      </c>
    </row>
    <row r="166" spans="1:5" x14ac:dyDescent="0.3">
      <c r="A166" s="37" t="str">
        <f>IF('Attachment I (Small Carriers)'!A172="","",'Attachment I (Small Carriers)'!A172)</f>
        <v/>
      </c>
      <c r="B166" s="37" t="str">
        <f>IF('Attachment I (Small Carriers)'!B172="","",'Attachment I (Small Carriers)'!B172)</f>
        <v/>
      </c>
      <c r="C166" s="37" t="str">
        <f>IF('Attachment I (Small Carriers)'!C172="","",'Attachment I (Small Carriers)'!C172)</f>
        <v/>
      </c>
      <c r="D166" s="37" t="str">
        <f>IF('Attachment I (Small Carriers)'!D172="","",'Attachment I (Small Carriers)'!D172)</f>
        <v/>
      </c>
      <c r="E166" s="37" t="str">
        <f>IF('Attachment I (Small Carriers)'!E172="","",'Attachment I (Small Carriers)'!E172)</f>
        <v/>
      </c>
    </row>
    <row r="167" spans="1:5" x14ac:dyDescent="0.3">
      <c r="A167" s="37" t="str">
        <f>IF('Attachment I (Small Carriers)'!A173="","",'Attachment I (Small Carriers)'!A173)</f>
        <v/>
      </c>
      <c r="B167" s="37" t="str">
        <f>IF('Attachment I (Small Carriers)'!B173="","",'Attachment I (Small Carriers)'!B173)</f>
        <v/>
      </c>
      <c r="C167" s="37" t="str">
        <f>IF('Attachment I (Small Carriers)'!C173="","",'Attachment I (Small Carriers)'!C173)</f>
        <v/>
      </c>
      <c r="D167" s="37" t="str">
        <f>IF('Attachment I (Small Carriers)'!D173="","",'Attachment I (Small Carriers)'!D173)</f>
        <v/>
      </c>
      <c r="E167" s="37" t="str">
        <f>IF('Attachment I (Small Carriers)'!E173="","",'Attachment I (Small Carriers)'!E173)</f>
        <v/>
      </c>
    </row>
    <row r="168" spans="1:5" x14ac:dyDescent="0.3">
      <c r="A168" s="37" t="str">
        <f>IF('Attachment I (Small Carriers)'!A174="","",'Attachment I (Small Carriers)'!A174)</f>
        <v/>
      </c>
      <c r="B168" s="37" t="str">
        <f>IF('Attachment I (Small Carriers)'!B174="","",'Attachment I (Small Carriers)'!B174)</f>
        <v/>
      </c>
      <c r="C168" s="37" t="str">
        <f>IF('Attachment I (Small Carriers)'!C174="","",'Attachment I (Small Carriers)'!C174)</f>
        <v/>
      </c>
      <c r="D168" s="37" t="str">
        <f>IF('Attachment I (Small Carriers)'!D174="","",'Attachment I (Small Carriers)'!D174)</f>
        <v/>
      </c>
      <c r="E168" s="37" t="str">
        <f>IF('Attachment I (Small Carriers)'!E174="","",'Attachment I (Small Carriers)'!E174)</f>
        <v/>
      </c>
    </row>
    <row r="169" spans="1:5" x14ac:dyDescent="0.3">
      <c r="A169" s="37" t="str">
        <f>IF('Attachment I (Small Carriers)'!A175="","",'Attachment I (Small Carriers)'!A175)</f>
        <v/>
      </c>
      <c r="B169" s="37" t="str">
        <f>IF('Attachment I (Small Carriers)'!B175="","",'Attachment I (Small Carriers)'!B175)</f>
        <v/>
      </c>
      <c r="C169" s="37" t="str">
        <f>IF('Attachment I (Small Carriers)'!C175="","",'Attachment I (Small Carriers)'!C175)</f>
        <v/>
      </c>
      <c r="D169" s="37" t="str">
        <f>IF('Attachment I (Small Carriers)'!D175="","",'Attachment I (Small Carriers)'!D175)</f>
        <v/>
      </c>
      <c r="E169" s="37" t="str">
        <f>IF('Attachment I (Small Carriers)'!E175="","",'Attachment I (Small Carriers)'!E175)</f>
        <v/>
      </c>
    </row>
    <row r="170" spans="1:5" x14ac:dyDescent="0.3">
      <c r="A170" s="37" t="str">
        <f>IF('Attachment I (Small Carriers)'!A176="","",'Attachment I (Small Carriers)'!A176)</f>
        <v/>
      </c>
      <c r="B170" s="37" t="str">
        <f>IF('Attachment I (Small Carriers)'!B176="","",'Attachment I (Small Carriers)'!B176)</f>
        <v/>
      </c>
      <c r="C170" s="37" t="str">
        <f>IF('Attachment I (Small Carriers)'!C176="","",'Attachment I (Small Carriers)'!C176)</f>
        <v/>
      </c>
      <c r="D170" s="37" t="str">
        <f>IF('Attachment I (Small Carriers)'!D176="","",'Attachment I (Small Carriers)'!D176)</f>
        <v/>
      </c>
      <c r="E170" s="37" t="str">
        <f>IF('Attachment I (Small Carriers)'!E176="","",'Attachment I (Small Carriers)'!E176)</f>
        <v/>
      </c>
    </row>
    <row r="171" spans="1:5" x14ac:dyDescent="0.3">
      <c r="A171" s="37" t="str">
        <f>IF('Attachment I (Small Carriers)'!A177="","",'Attachment I (Small Carriers)'!A177)</f>
        <v/>
      </c>
      <c r="B171" s="37" t="str">
        <f>IF('Attachment I (Small Carriers)'!B177="","",'Attachment I (Small Carriers)'!B177)</f>
        <v/>
      </c>
      <c r="C171" s="37" t="str">
        <f>IF('Attachment I (Small Carriers)'!C177="","",'Attachment I (Small Carriers)'!C177)</f>
        <v/>
      </c>
      <c r="D171" s="37" t="str">
        <f>IF('Attachment I (Small Carriers)'!D177="","",'Attachment I (Small Carriers)'!D177)</f>
        <v/>
      </c>
      <c r="E171" s="37" t="str">
        <f>IF('Attachment I (Small Carriers)'!E177="","",'Attachment I (Small Carriers)'!E177)</f>
        <v/>
      </c>
    </row>
    <row r="172" spans="1:5" x14ac:dyDescent="0.3">
      <c r="A172" s="37" t="str">
        <f>IF('Attachment I (Small Carriers)'!A178="","",'Attachment I (Small Carriers)'!A178)</f>
        <v/>
      </c>
      <c r="B172" s="37" t="str">
        <f>IF('Attachment I (Small Carriers)'!B178="","",'Attachment I (Small Carriers)'!B178)</f>
        <v/>
      </c>
      <c r="C172" s="37" t="str">
        <f>IF('Attachment I (Small Carriers)'!C178="","",'Attachment I (Small Carriers)'!C178)</f>
        <v/>
      </c>
      <c r="D172" s="37" t="str">
        <f>IF('Attachment I (Small Carriers)'!D178="","",'Attachment I (Small Carriers)'!D178)</f>
        <v/>
      </c>
      <c r="E172" s="37" t="str">
        <f>IF('Attachment I (Small Carriers)'!E178="","",'Attachment I (Small Carriers)'!E178)</f>
        <v/>
      </c>
    </row>
    <row r="173" spans="1:5" x14ac:dyDescent="0.3">
      <c r="A173" s="37" t="str">
        <f>IF('Attachment I (Small Carriers)'!A179="","",'Attachment I (Small Carriers)'!A179)</f>
        <v/>
      </c>
      <c r="B173" s="37" t="str">
        <f>IF('Attachment I (Small Carriers)'!B179="","",'Attachment I (Small Carriers)'!B179)</f>
        <v/>
      </c>
      <c r="C173" s="37" t="str">
        <f>IF('Attachment I (Small Carriers)'!C179="","",'Attachment I (Small Carriers)'!C179)</f>
        <v/>
      </c>
      <c r="D173" s="37" t="str">
        <f>IF('Attachment I (Small Carriers)'!D179="","",'Attachment I (Small Carriers)'!D179)</f>
        <v/>
      </c>
      <c r="E173" s="37" t="str">
        <f>IF('Attachment I (Small Carriers)'!E179="","",'Attachment I (Small Carriers)'!E179)</f>
        <v/>
      </c>
    </row>
    <row r="174" spans="1:5" x14ac:dyDescent="0.3">
      <c r="A174" s="37" t="str">
        <f>IF('Attachment I (Small Carriers)'!A180="","",'Attachment I (Small Carriers)'!A180)</f>
        <v/>
      </c>
      <c r="B174" s="37" t="str">
        <f>IF('Attachment I (Small Carriers)'!B180="","",'Attachment I (Small Carriers)'!B180)</f>
        <v/>
      </c>
      <c r="C174" s="37" t="str">
        <f>IF('Attachment I (Small Carriers)'!C180="","",'Attachment I (Small Carriers)'!C180)</f>
        <v/>
      </c>
      <c r="D174" s="37" t="str">
        <f>IF('Attachment I (Small Carriers)'!D180="","",'Attachment I (Small Carriers)'!D180)</f>
        <v/>
      </c>
      <c r="E174" s="37" t="str">
        <f>IF('Attachment I (Small Carriers)'!E180="","",'Attachment I (Small Carriers)'!E180)</f>
        <v/>
      </c>
    </row>
    <row r="175" spans="1:5" x14ac:dyDescent="0.3">
      <c r="A175" s="37" t="str">
        <f>IF('Attachment I (Small Carriers)'!A181="","",'Attachment I (Small Carriers)'!A181)</f>
        <v/>
      </c>
      <c r="B175" s="37" t="str">
        <f>IF('Attachment I (Small Carriers)'!B181="","",'Attachment I (Small Carriers)'!B181)</f>
        <v/>
      </c>
      <c r="C175" s="37" t="str">
        <f>IF('Attachment I (Small Carriers)'!C181="","",'Attachment I (Small Carriers)'!C181)</f>
        <v/>
      </c>
      <c r="D175" s="37" t="str">
        <f>IF('Attachment I (Small Carriers)'!D181="","",'Attachment I (Small Carriers)'!D181)</f>
        <v/>
      </c>
      <c r="E175" s="37" t="str">
        <f>IF('Attachment I (Small Carriers)'!E181="","",'Attachment I (Small Carriers)'!E181)</f>
        <v/>
      </c>
    </row>
  </sheetData>
  <sheetProtection algorithmName="SHA-512" hashValue="XYQSLpu0w6PF16v9oXwDxJod6igi771j5oUxupnw/t2URKFjAcj5PlMRDEtOIuBdSyUXG1HhyRsp0YvuzjcgiQ==" saltValue="3YipZ77gUzJuocHv3Pli8Q==" spinCount="100000" sheet="1" objects="1" scenarios="1"/>
  <protectedRanges>
    <protectedRange sqref="F13:O175" name="Range1"/>
  </protectedRanges>
  <hyperlinks>
    <hyperlink ref="A9" r:id="rId1" display="** CMS 2021 Actuarial Value Calculator can be found here: http://www.cms.gov/cciio/resources/regulations-and-guidance/index.html " xr:uid="{6F65EEC8-26F8-4018-B17D-878E0AFBE3F1}"/>
  </hyperlink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7"/>
  <sheetViews>
    <sheetView showGridLines="0" zoomScaleNormal="100" workbookViewId="0">
      <selection activeCell="C29" sqref="C29"/>
    </sheetView>
  </sheetViews>
  <sheetFormatPr defaultColWidth="9.33203125" defaultRowHeight="14.4" x14ac:dyDescent="0.3"/>
  <cols>
    <col min="1" max="1" width="67.88671875" style="4" customWidth="1"/>
    <col min="2" max="4" width="13.44140625" style="4" customWidth="1"/>
    <col min="5" max="5" width="10.6640625" style="4" bestFit="1" customWidth="1"/>
    <col min="6" max="6" width="57.33203125" style="4" bestFit="1" customWidth="1"/>
    <col min="7" max="7" width="13.109375" style="4" customWidth="1"/>
    <col min="8" max="8" width="5.33203125" style="4" customWidth="1"/>
    <col min="9" max="9" width="6.88671875" style="28" customWidth="1"/>
    <col min="10" max="10" width="44.33203125" style="28" customWidth="1"/>
    <col min="11" max="12" width="12.6640625" style="28" customWidth="1"/>
    <col min="13" max="13" width="13.5546875" style="28" customWidth="1"/>
    <col min="14" max="16384" width="9.33203125" style="4"/>
  </cols>
  <sheetData>
    <row r="1" spans="1:13" ht="28.8" x14ac:dyDescent="0.3">
      <c r="A1" s="134" t="str">
        <f>"Attachment II - "&amp;year&amp;" RATE PROPOSAL - LARGE CARRIERS"</f>
        <v>Attachment II - 2025 RATE PROPOSAL - LARGE CARRIERS</v>
      </c>
      <c r="B1" s="59"/>
      <c r="C1" s="59"/>
      <c r="D1" s="161"/>
      <c r="E1" s="161"/>
      <c r="F1" s="161"/>
      <c r="G1" s="161"/>
      <c r="I1" s="7"/>
      <c r="J1" s="7"/>
      <c r="K1" s="7"/>
      <c r="L1" s="7"/>
      <c r="M1" s="7"/>
    </row>
    <row r="2" spans="1:13" ht="18" customHeight="1" x14ac:dyDescent="0.3">
      <c r="A2" s="160" t="s">
        <v>0</v>
      </c>
      <c r="C2" s="36"/>
      <c r="D2" s="141"/>
    </row>
    <row r="3" spans="1:13" ht="18" customHeight="1" x14ac:dyDescent="0.3">
      <c r="A3" s="61" t="s">
        <v>1</v>
      </c>
      <c r="B3" s="174"/>
      <c r="C3" s="104"/>
      <c r="D3" s="104"/>
      <c r="E3" s="36"/>
    </row>
    <row r="4" spans="1:13" ht="18" customHeight="1" x14ac:dyDescent="0.3">
      <c r="A4" s="61" t="s">
        <v>2</v>
      </c>
      <c r="B4" s="62"/>
      <c r="C4" s="104"/>
      <c r="D4" s="104"/>
      <c r="E4" s="36"/>
    </row>
    <row r="5" spans="1:13" ht="18" customHeight="1" x14ac:dyDescent="0.3">
      <c r="A5" s="42" t="s">
        <v>73</v>
      </c>
      <c r="B5" s="85">
        <v>2025</v>
      </c>
      <c r="C5" s="104"/>
      <c r="D5" s="104"/>
      <c r="E5" s="5"/>
      <c r="F5" s="5"/>
      <c r="G5" s="5"/>
      <c r="H5" s="5"/>
    </row>
    <row r="6" spans="1:13" ht="18" customHeight="1" x14ac:dyDescent="0.3">
      <c r="A6" s="61" t="s">
        <v>3</v>
      </c>
      <c r="B6" s="62"/>
      <c r="C6" s="104"/>
      <c r="D6" s="104"/>
      <c r="E6" s="5"/>
      <c r="F6" s="5"/>
      <c r="G6" s="5"/>
      <c r="H6" s="5"/>
    </row>
    <row r="7" spans="1:13" ht="18" customHeight="1" x14ac:dyDescent="0.3">
      <c r="A7" s="61" t="s">
        <v>199</v>
      </c>
      <c r="B7" s="62"/>
      <c r="C7" s="104"/>
      <c r="D7" s="104"/>
      <c r="E7" s="5"/>
      <c r="F7" s="5"/>
      <c r="G7" s="5"/>
      <c r="H7" s="5"/>
    </row>
    <row r="8" spans="1:13" ht="18" customHeight="1" x14ac:dyDescent="0.3">
      <c r="A8" s="61" t="s">
        <v>75</v>
      </c>
      <c r="B8" s="103"/>
      <c r="C8" s="104"/>
      <c r="D8" s="104"/>
      <c r="E8" s="5"/>
      <c r="F8" s="5"/>
      <c r="G8" s="5"/>
      <c r="H8" s="5"/>
    </row>
    <row r="9" spans="1:13" ht="18" customHeight="1" x14ac:dyDescent="0.3">
      <c r="A9" s="160"/>
      <c r="B9" s="160"/>
      <c r="C9" s="160"/>
      <c r="D9" s="160"/>
      <c r="E9" s="6"/>
      <c r="F9" s="6"/>
      <c r="G9" s="6"/>
      <c r="H9" s="6"/>
    </row>
    <row r="10" spans="1:13" ht="18" customHeight="1" x14ac:dyDescent="0.3">
      <c r="A10" s="90" t="s">
        <v>97</v>
      </c>
      <c r="B10" s="60" t="s">
        <v>4</v>
      </c>
      <c r="C10" s="60" t="s">
        <v>74</v>
      </c>
      <c r="D10" s="64" t="s">
        <v>5</v>
      </c>
      <c r="E10" s="5"/>
      <c r="F10" s="5"/>
      <c r="G10" s="5"/>
      <c r="H10" s="5"/>
    </row>
    <row r="11" spans="1:13" ht="17.25" customHeight="1" x14ac:dyDescent="0.3">
      <c r="A11" s="63" t="str">
        <f>"1. Proposed Rates Before Loadings for January 1, "&amp;year&amp;""</f>
        <v>1. Proposed Rates Before Loadings for January 1, 2025</v>
      </c>
      <c r="B11" s="65"/>
      <c r="C11" s="65"/>
      <c r="D11" s="86"/>
      <c r="E11" s="5"/>
      <c r="F11" s="5"/>
      <c r="G11" s="5"/>
      <c r="H11" s="5"/>
    </row>
    <row r="12" spans="1:13" ht="18" customHeight="1" x14ac:dyDescent="0.3">
      <c r="A12" s="88" t="s">
        <v>93</v>
      </c>
      <c r="B12" s="65"/>
      <c r="C12" s="65"/>
      <c r="D12" s="86"/>
      <c r="E12" s="5"/>
      <c r="F12" s="5"/>
      <c r="G12" s="5"/>
      <c r="H12" s="5"/>
    </row>
    <row r="13" spans="1:13" ht="18" customHeight="1" x14ac:dyDescent="0.3">
      <c r="A13" s="88" t="s">
        <v>94</v>
      </c>
      <c r="B13" s="65"/>
      <c r="C13" s="65"/>
      <c r="D13" s="86"/>
      <c r="E13" s="5"/>
      <c r="H13" s="5"/>
    </row>
    <row r="14" spans="1:13" ht="18" customHeight="1" x14ac:dyDescent="0.3">
      <c r="A14" s="63" t="s">
        <v>279</v>
      </c>
      <c r="B14" s="65">
        <f>ROUND(SUM(B11,B12:B13),2)</f>
        <v>0</v>
      </c>
      <c r="C14" s="65">
        <f>ROUND(SUM(C11,C12:C13),2)</f>
        <v>0</v>
      </c>
      <c r="D14" s="86">
        <f>ROUND(SUM(D11,D12:D13),2)</f>
        <v>0</v>
      </c>
      <c r="E14" s="5"/>
      <c r="H14" s="5"/>
    </row>
    <row r="15" spans="1:13" ht="18" customHeight="1" x14ac:dyDescent="0.3">
      <c r="A15" s="89" t="s">
        <v>95</v>
      </c>
      <c r="B15" s="66"/>
      <c r="C15" s="66"/>
      <c r="D15" s="87"/>
    </row>
    <row r="16" spans="1:13" ht="18" customHeight="1" x14ac:dyDescent="0.3">
      <c r="A16" s="89" t="s">
        <v>96</v>
      </c>
      <c r="B16" s="65"/>
      <c r="C16" s="66"/>
      <c r="D16" s="87"/>
      <c r="F16" s="92" t="s">
        <v>97</v>
      </c>
      <c r="G16" s="93" t="s">
        <v>100</v>
      </c>
    </row>
    <row r="17" spans="1:8" ht="18" customHeight="1" x14ac:dyDescent="0.3">
      <c r="A17" s="63" t="s">
        <v>7</v>
      </c>
      <c r="B17" s="65">
        <f>ROUND(B14+B15+B16,2)</f>
        <v>0</v>
      </c>
      <c r="C17" s="65">
        <f>ROUND(C14+C15+C16,2)</f>
        <v>0</v>
      </c>
      <c r="D17" s="86">
        <f>ROUND(D14+D15+D16,2)</f>
        <v>0</v>
      </c>
      <c r="F17" s="94" t="s">
        <v>8</v>
      </c>
      <c r="G17" s="243"/>
    </row>
    <row r="18" spans="1:8" ht="18" customHeight="1" x14ac:dyDescent="0.3">
      <c r="A18" s="175" t="s">
        <v>9</v>
      </c>
      <c r="B18" s="66">
        <f>ROUND(B17*$G$17,2)</f>
        <v>0</v>
      </c>
      <c r="C18" s="66">
        <f>ROUND(C17*$G$17,2)</f>
        <v>0</v>
      </c>
      <c r="D18" s="87">
        <f>ROUND(D17*$G$17,2)</f>
        <v>0</v>
      </c>
    </row>
    <row r="19" spans="1:8" ht="18" customHeight="1" x14ac:dyDescent="0.3">
      <c r="A19" s="175" t="str">
        <f>"5a. Proposed "&amp;year&amp;" Rates Before Discount [(4c) + (4e)]"</f>
        <v>5a. Proposed 2025 Rates Before Discount [(4c) + (4e)]</v>
      </c>
      <c r="B19" s="66">
        <f>ROUND(B18+B17,2)</f>
        <v>0</v>
      </c>
      <c r="C19" s="66">
        <f>ROUND(C18+C17,2)</f>
        <v>0</v>
      </c>
      <c r="D19" s="87">
        <f>ROUND(D18+D17,2)</f>
        <v>0</v>
      </c>
    </row>
    <row r="20" spans="1:8" ht="18" customHeight="1" x14ac:dyDescent="0.3">
      <c r="A20" s="176" t="s">
        <v>98</v>
      </c>
      <c r="B20" s="66"/>
      <c r="C20" s="66"/>
      <c r="D20" s="87"/>
    </row>
    <row r="21" spans="1:8" ht="18" customHeight="1" x14ac:dyDescent="0.3">
      <c r="A21" s="176" t="s">
        <v>99</v>
      </c>
      <c r="B21" s="66"/>
      <c r="C21" s="66"/>
      <c r="D21" s="87"/>
    </row>
    <row r="22" spans="1:8" ht="18" customHeight="1" x14ac:dyDescent="0.3">
      <c r="A22" s="149" t="str">
        <f>"5c. Final Proposed "&amp;year&amp;" Rates [(5a) - (5bi) - (5bii)]"</f>
        <v>5c. Final Proposed 2025 Rates [(5a) - (5bi) - (5bii)]</v>
      </c>
      <c r="B22" s="65">
        <f>ROUND(B19-B20-B21,2)</f>
        <v>0</v>
      </c>
      <c r="C22" s="65">
        <f>ROUND(C19-C20-C21,2)</f>
        <v>0</v>
      </c>
      <c r="D22" s="86">
        <f>ROUND(D19-D20-D21,2)</f>
        <v>0</v>
      </c>
    </row>
    <row r="23" spans="1:8" ht="18" customHeight="1" x14ac:dyDescent="0.3"/>
    <row r="24" spans="1:8" ht="18" customHeight="1" x14ac:dyDescent="0.35">
      <c r="A24" s="193" t="str">
        <f>"Estimate of "&amp;year-1&amp;" Maximum Government Contribution"</f>
        <v>Estimate of 2024 Maximum Government Contribution</v>
      </c>
    </row>
    <row r="25" spans="1:8" ht="18" customHeight="1" x14ac:dyDescent="0.3">
      <c r="A25" s="7" t="s">
        <v>132</v>
      </c>
    </row>
    <row r="26" spans="1:8" ht="18" customHeight="1" thickBot="1" x14ac:dyDescent="0.35">
      <c r="A26" s="7" t="str">
        <f>"This chart shows the "&amp;year-1&amp;" Government Contribution for non-postal employees and annuitants."</f>
        <v>This chart shows the 2024 Government Contribution for non-postal employees and annuitants.</v>
      </c>
    </row>
    <row r="27" spans="1:8" ht="18" customHeight="1" thickBot="1" x14ac:dyDescent="0.35">
      <c r="A27" s="195" t="s">
        <v>97</v>
      </c>
      <c r="B27" s="8" t="s">
        <v>81</v>
      </c>
      <c r="C27" s="9" t="s">
        <v>82</v>
      </c>
      <c r="D27" s="80" t="s">
        <v>83</v>
      </c>
    </row>
    <row r="28" spans="1:8" ht="18" customHeight="1" x14ac:dyDescent="0.3">
      <c r="A28" s="10" t="str">
        <f>year-1&amp;" Maximum Government Contribution"</f>
        <v>2024 Maximum Government Contribution</v>
      </c>
      <c r="B28" s="20">
        <v>271.43</v>
      </c>
      <c r="C28" s="21">
        <v>586.5</v>
      </c>
      <c r="D28" s="81">
        <v>646.17999999999995</v>
      </c>
    </row>
    <row r="29" spans="1:8" ht="18" customHeight="1" x14ac:dyDescent="0.3">
      <c r="A29" s="29" t="str">
        <f>year-1&amp;" Net-to-Carrier Rates"</f>
        <v>2024 Net-to-Carrier Rates</v>
      </c>
      <c r="B29" s="14"/>
      <c r="C29" s="15"/>
      <c r="D29" s="82"/>
    </row>
    <row r="30" spans="1:8" ht="18" customHeight="1" x14ac:dyDescent="0.3">
      <c r="A30" s="29" t="str">
        <f>year-1&amp;" Gross Premium (Net-to-Carrier Rates * 1.04)"</f>
        <v>2024 Gross Premium (Net-to-Carrier Rates * 1.04)</v>
      </c>
      <c r="B30" s="11">
        <f>ROUND(B29*1.04,2)</f>
        <v>0</v>
      </c>
      <c r="C30" s="12">
        <f>ROUND(C29*1.04,2)</f>
        <v>0</v>
      </c>
      <c r="D30" s="83">
        <f>ROUND(D29*1.04,2)</f>
        <v>0</v>
      </c>
      <c r="F30" s="91"/>
      <c r="G30" s="91"/>
      <c r="H30" s="91"/>
    </row>
    <row r="31" spans="1:8" ht="18" customHeight="1" x14ac:dyDescent="0.3">
      <c r="A31" s="13" t="str">
        <f>year-1&amp;" Government Contribution"</f>
        <v>2024 Government Contribution</v>
      </c>
      <c r="B31" s="11" t="str">
        <f>IF(B30&gt;0,MIN(B28,ROUND(B30*0.75,2)),"New Option")</f>
        <v>New Option</v>
      </c>
      <c r="C31" s="12" t="str">
        <f>IF(C30&gt;0,MIN(C28,ROUND(C30*0.75,2)),"New Option")</f>
        <v>New Option</v>
      </c>
      <c r="D31" s="83" t="str">
        <f>IF(D30&gt;0,MIN(D28,ROUND(D30*0.75,2)),"New Option")</f>
        <v>New Option</v>
      </c>
    </row>
    <row r="32" spans="1:8" ht="18" customHeight="1" x14ac:dyDescent="0.3">
      <c r="A32" s="13" t="str">
        <f>year-1&amp;" Enrollee Contribuition"</f>
        <v>2024 Enrollee Contribuition</v>
      </c>
      <c r="B32" s="11" t="str">
        <f>IF(B30&gt;0, B30-B31,"New Option")</f>
        <v>New Option</v>
      </c>
      <c r="C32" s="12" t="str">
        <f>IF(C30&gt;0, C30-C31,"New Option")</f>
        <v>New Option</v>
      </c>
      <c r="D32" s="83" t="str">
        <f>IF(D30&gt;0, D30-D31,"New Option")</f>
        <v>New Option</v>
      </c>
    </row>
    <row r="33" spans="1:4" ht="18" customHeight="1" x14ac:dyDescent="0.3">
      <c r="A33" s="18"/>
      <c r="B33" s="18"/>
      <c r="C33" s="18"/>
      <c r="D33" s="18"/>
    </row>
    <row r="34" spans="1:4" ht="18" customHeight="1" x14ac:dyDescent="0.3">
      <c r="A34" s="194" t="s">
        <v>124</v>
      </c>
    </row>
    <row r="35" spans="1:4" ht="18" customHeight="1" x14ac:dyDescent="0.3">
      <c r="A35" s="19">
        <v>0</v>
      </c>
    </row>
    <row r="36" spans="1:4" ht="18" customHeight="1" x14ac:dyDescent="0.3">
      <c r="A36" s="22">
        <v>0.03</v>
      </c>
    </row>
    <row r="37" spans="1:4" ht="18" customHeight="1" x14ac:dyDescent="0.3">
      <c r="A37" s="22">
        <v>0.06</v>
      </c>
    </row>
    <row r="38" spans="1:4" ht="18" customHeight="1" x14ac:dyDescent="0.3">
      <c r="A38" s="22">
        <v>0.09</v>
      </c>
    </row>
    <row r="39" spans="1:4" ht="18" customHeight="1" x14ac:dyDescent="0.3"/>
    <row r="40" spans="1:4" ht="18" customHeight="1" thickBot="1" x14ac:dyDescent="0.35">
      <c r="A40" s="201" t="str">
        <f>"ESTIMATED "&amp;year&amp;" Maximum Government Contribution *"</f>
        <v>ESTIMATED 2025 Maximum Government Contribution *</v>
      </c>
      <c r="B40" s="202"/>
      <c r="C40" s="203"/>
      <c r="D40" s="203"/>
    </row>
    <row r="41" spans="1:4" ht="18" customHeight="1" thickBot="1" x14ac:dyDescent="0.35">
      <c r="A41" s="199" t="s">
        <v>125</v>
      </c>
      <c r="B41" s="8" t="s">
        <v>81</v>
      </c>
      <c r="C41" s="9" t="s">
        <v>82</v>
      </c>
      <c r="D41" s="200" t="s">
        <v>83</v>
      </c>
    </row>
    <row r="42" spans="1:4" ht="18" customHeight="1" x14ac:dyDescent="0.3">
      <c r="A42" s="10" t="str">
        <f>$A$35*100&amp;"% increase to "&amp;$A$31</f>
        <v>0% increase to 2024 Government Contribution</v>
      </c>
      <c r="B42" s="20">
        <f>ROUND($B$28*(1+A35),2)</f>
        <v>271.43</v>
      </c>
      <c r="C42" s="21">
        <f>ROUND($C$28*(1+A35),2)</f>
        <v>586.5</v>
      </c>
      <c r="D42" s="159">
        <f>ROUND($D$28*(1+A35),2)</f>
        <v>646.17999999999995</v>
      </c>
    </row>
    <row r="43" spans="1:4" ht="18" customHeight="1" x14ac:dyDescent="0.3">
      <c r="A43" s="13" t="str">
        <f>$A$36*100&amp;"% increase to "&amp;$A$31</f>
        <v>3% increase to 2024 Government Contribution</v>
      </c>
      <c r="B43" s="30">
        <f>ROUND($B$28*(1+A36),2)</f>
        <v>279.57</v>
      </c>
      <c r="C43" s="31">
        <f>ROUND($C$28*(1+A36),2)</f>
        <v>604.1</v>
      </c>
      <c r="D43" s="153">
        <f>ROUND($D$28*(1+A36),2)</f>
        <v>665.57</v>
      </c>
    </row>
    <row r="44" spans="1:4" ht="18" customHeight="1" x14ac:dyDescent="0.3">
      <c r="A44" s="13" t="str">
        <f>$A$37*100&amp;"% increase to "&amp;$A$31</f>
        <v>6% increase to 2024 Government Contribution</v>
      </c>
      <c r="B44" s="30">
        <f t="shared" ref="B44:B45" si="0">ROUND($B$28*(1+A37),2)</f>
        <v>287.72000000000003</v>
      </c>
      <c r="C44" s="12">
        <f>ROUND($C$28*(1+A37),2)</f>
        <v>621.69000000000005</v>
      </c>
      <c r="D44" s="154">
        <f>ROUND($D$28*(1+A37),2)</f>
        <v>684.95</v>
      </c>
    </row>
    <row r="45" spans="1:4" ht="18" customHeight="1" thickBot="1" x14ac:dyDescent="0.35">
      <c r="A45" s="16" t="str">
        <f>$A$38*100&amp;"% increase to "&amp;$A$31</f>
        <v>9% increase to 2024 Government Contribution</v>
      </c>
      <c r="B45" s="242">
        <f t="shared" si="0"/>
        <v>295.86</v>
      </c>
      <c r="C45" s="17">
        <f>ROUND($C$28*(1+A38),2)</f>
        <v>639.29</v>
      </c>
      <c r="D45" s="155">
        <f>ROUND($D$28*(1+A38),2)</f>
        <v>704.34</v>
      </c>
    </row>
    <row r="46" spans="1:4" ht="18" customHeight="1" thickBot="1" x14ac:dyDescent="0.35">
      <c r="A46" s="156" t="s">
        <v>85</v>
      </c>
      <c r="B46" s="157"/>
      <c r="C46" s="157"/>
      <c r="D46" s="158"/>
    </row>
    <row r="47" spans="1:4" ht="18" customHeight="1" x14ac:dyDescent="0.3">
      <c r="A47" s="7"/>
      <c r="B47" s="7"/>
      <c r="C47" s="7"/>
      <c r="D47" s="7"/>
    </row>
    <row r="48" spans="1:4" ht="18" customHeight="1" x14ac:dyDescent="0.3">
      <c r="A48" s="201" t="str">
        <f>year&amp;" Gross Premium"</f>
        <v>2025 Gross Premium</v>
      </c>
      <c r="B48" s="202"/>
      <c r="C48" s="203"/>
      <c r="D48" s="203"/>
    </row>
    <row r="49" spans="1:13" ht="18" customHeight="1" thickBot="1" x14ac:dyDescent="0.35">
      <c r="A49" s="204" t="s">
        <v>125</v>
      </c>
      <c r="B49" s="196" t="s">
        <v>81</v>
      </c>
      <c r="C49" s="197" t="s">
        <v>82</v>
      </c>
      <c r="D49" s="205" t="s">
        <v>83</v>
      </c>
    </row>
    <row r="50" spans="1:13" ht="18" customHeight="1" x14ac:dyDescent="0.3">
      <c r="A50" s="206" t="str">
        <f>$A$35*100&amp;"% increase to "&amp;$A$31</f>
        <v>0% increase to 2024 Government Contribution</v>
      </c>
      <c r="B50" s="11">
        <f>ROUND($B$22*1.04,2)</f>
        <v>0</v>
      </c>
      <c r="C50" s="12">
        <f>ROUND($C$22*1.04,2)</f>
        <v>0</v>
      </c>
      <c r="D50" s="84">
        <f>ROUND($D$22*1.04,2)</f>
        <v>0</v>
      </c>
    </row>
    <row r="51" spans="1:13" ht="18" customHeight="1" x14ac:dyDescent="0.3">
      <c r="A51" s="207" t="str">
        <f>$A$36*100&amp;"% increase to "&amp;$A$31</f>
        <v>3% increase to 2024 Government Contribution</v>
      </c>
      <c r="B51" s="11">
        <f>ROUND($B$22*1.04,2)</f>
        <v>0</v>
      </c>
      <c r="C51" s="12">
        <f>ROUND($C$22*1.04,2)</f>
        <v>0</v>
      </c>
      <c r="D51" s="84">
        <f>ROUND($D$22*1.04,2)</f>
        <v>0</v>
      </c>
    </row>
    <row r="52" spans="1:13" ht="15.75" customHeight="1" x14ac:dyDescent="0.3">
      <c r="A52" s="207" t="str">
        <f>$A$37*100&amp;"% increase to "&amp;$A$31</f>
        <v>6% increase to 2024 Government Contribution</v>
      </c>
      <c r="B52" s="11">
        <f>ROUND($B$22*1.04,2)</f>
        <v>0</v>
      </c>
      <c r="C52" s="12">
        <f>ROUND($C$22*1.04,2)</f>
        <v>0</v>
      </c>
      <c r="D52" s="84">
        <f>ROUND($D$22*1.04,2)</f>
        <v>0</v>
      </c>
    </row>
    <row r="53" spans="1:13" x14ac:dyDescent="0.3">
      <c r="A53" s="207" t="str">
        <f>$A$38*100&amp;"% increase to "&amp;$A$31</f>
        <v>9% increase to 2024 Government Contribution</v>
      </c>
      <c r="B53" s="11">
        <f>ROUND($B$22*1.04,2)</f>
        <v>0</v>
      </c>
      <c r="C53" s="12">
        <f>ROUND($C$22*1.04,2)</f>
        <v>0</v>
      </c>
      <c r="D53" s="84">
        <f>ROUND($D$22*1.04,2)</f>
        <v>0</v>
      </c>
    </row>
    <row r="54" spans="1:13" x14ac:dyDescent="0.3">
      <c r="A54" s="23"/>
      <c r="B54" s="23"/>
      <c r="C54" s="23"/>
      <c r="D54" s="18"/>
      <c r="E54" s="23"/>
    </row>
    <row r="55" spans="1:13" x14ac:dyDescent="0.3">
      <c r="A55" s="201" t="str">
        <f>year&amp;" Government Contribution"</f>
        <v>2025 Government Contribution</v>
      </c>
      <c r="B55" s="202"/>
      <c r="C55" s="203"/>
      <c r="D55" s="203"/>
    </row>
    <row r="56" spans="1:13" ht="15" thickBot="1" x14ac:dyDescent="0.35">
      <c r="A56" s="204" t="s">
        <v>125</v>
      </c>
      <c r="B56" s="198" t="s">
        <v>81</v>
      </c>
      <c r="C56" s="198" t="s">
        <v>82</v>
      </c>
      <c r="D56" s="208" t="s">
        <v>83</v>
      </c>
      <c r="I56" s="23"/>
      <c r="K56" s="23"/>
      <c r="L56" s="23"/>
      <c r="M56" s="23"/>
    </row>
    <row r="57" spans="1:13" x14ac:dyDescent="0.3">
      <c r="A57" s="206" t="str">
        <f>$A$35*100&amp;"% increase to "&amp;$A$31</f>
        <v>0% increase to 2024 Government Contribution</v>
      </c>
      <c r="B57" s="20">
        <f t="shared" ref="B57:D60" si="1">MIN(B42,ROUND(B50*0.75,2))</f>
        <v>0</v>
      </c>
      <c r="C57" s="21">
        <f t="shared" si="1"/>
        <v>0</v>
      </c>
      <c r="D57" s="84">
        <f t="shared" si="1"/>
        <v>0</v>
      </c>
    </row>
    <row r="58" spans="1:13" x14ac:dyDescent="0.3">
      <c r="A58" s="207" t="str">
        <f>$A$36*100&amp;"% increase to "&amp;$A$31</f>
        <v>3% increase to 2024 Government Contribution</v>
      </c>
      <c r="B58" s="11">
        <f t="shared" si="1"/>
        <v>0</v>
      </c>
      <c r="C58" s="12">
        <f t="shared" si="1"/>
        <v>0</v>
      </c>
      <c r="D58" s="84">
        <f t="shared" si="1"/>
        <v>0</v>
      </c>
    </row>
    <row r="59" spans="1:13" x14ac:dyDescent="0.3">
      <c r="A59" s="207" t="str">
        <f>$A$37*100&amp;"% increase to "&amp;$A$31</f>
        <v>6% increase to 2024 Government Contribution</v>
      </c>
      <c r="B59" s="11">
        <f t="shared" si="1"/>
        <v>0</v>
      </c>
      <c r="C59" s="12">
        <f t="shared" si="1"/>
        <v>0</v>
      </c>
      <c r="D59" s="84">
        <f t="shared" si="1"/>
        <v>0</v>
      </c>
    </row>
    <row r="60" spans="1:13" x14ac:dyDescent="0.3">
      <c r="A60" s="207" t="str">
        <f>$A$38*100&amp;"% increase to "&amp;$A$31</f>
        <v>9% increase to 2024 Government Contribution</v>
      </c>
      <c r="B60" s="11">
        <f t="shared" si="1"/>
        <v>0</v>
      </c>
      <c r="C60" s="12">
        <f t="shared" si="1"/>
        <v>0</v>
      </c>
      <c r="D60" s="84">
        <f t="shared" si="1"/>
        <v>0</v>
      </c>
    </row>
    <row r="61" spans="1:13" x14ac:dyDescent="0.3">
      <c r="A61" s="23"/>
      <c r="B61" s="23"/>
      <c r="C61" s="23"/>
      <c r="D61" s="7"/>
      <c r="E61" s="23"/>
    </row>
    <row r="62" spans="1:13" x14ac:dyDescent="0.3">
      <c r="A62" s="201" t="str">
        <f>year&amp;" Enrollee Contribution"</f>
        <v>2025 Enrollee Contribution</v>
      </c>
      <c r="B62" s="202"/>
      <c r="C62" s="203"/>
      <c r="D62" s="203"/>
    </row>
    <row r="63" spans="1:13" ht="15" thickBot="1" x14ac:dyDescent="0.35">
      <c r="A63" s="204" t="s">
        <v>125</v>
      </c>
      <c r="B63" s="198" t="s">
        <v>81</v>
      </c>
      <c r="C63" s="198" t="s">
        <v>82</v>
      </c>
      <c r="D63" s="208" t="s">
        <v>83</v>
      </c>
    </row>
    <row r="64" spans="1:13" x14ac:dyDescent="0.3">
      <c r="A64" s="206" t="str">
        <f>$A$35*100&amp;"% increase to "&amp;$A$31</f>
        <v>0% increase to 2024 Government Contribution</v>
      </c>
      <c r="B64" s="20">
        <f t="shared" ref="B64:D67" si="2">B50-B57</f>
        <v>0</v>
      </c>
      <c r="C64" s="21">
        <f t="shared" si="2"/>
        <v>0</v>
      </c>
      <c r="D64" s="84">
        <f t="shared" si="2"/>
        <v>0</v>
      </c>
    </row>
    <row r="65" spans="1:5" x14ac:dyDescent="0.3">
      <c r="A65" s="207" t="str">
        <f>$A$36*100&amp;"% increase to "&amp;$A$31</f>
        <v>3% increase to 2024 Government Contribution</v>
      </c>
      <c r="B65" s="11">
        <f t="shared" si="2"/>
        <v>0</v>
      </c>
      <c r="C65" s="12">
        <f t="shared" si="2"/>
        <v>0</v>
      </c>
      <c r="D65" s="84">
        <f t="shared" si="2"/>
        <v>0</v>
      </c>
    </row>
    <row r="66" spans="1:5" x14ac:dyDescent="0.3">
      <c r="A66" s="207" t="str">
        <f>$A$37*100&amp;"% increase to "&amp;$A$31</f>
        <v>6% increase to 2024 Government Contribution</v>
      </c>
      <c r="B66" s="11">
        <f t="shared" si="2"/>
        <v>0</v>
      </c>
      <c r="C66" s="12">
        <f t="shared" si="2"/>
        <v>0</v>
      </c>
      <c r="D66" s="84">
        <f t="shared" si="2"/>
        <v>0</v>
      </c>
    </row>
    <row r="67" spans="1:5" x14ac:dyDescent="0.3">
      <c r="A67" s="207" t="str">
        <f>$A$38*100&amp;"% increase to "&amp;$A$31</f>
        <v>9% increase to 2024 Government Contribution</v>
      </c>
      <c r="B67" s="11">
        <f t="shared" si="2"/>
        <v>0</v>
      </c>
      <c r="C67" s="12">
        <f t="shared" si="2"/>
        <v>0</v>
      </c>
      <c r="D67" s="84">
        <f t="shared" si="2"/>
        <v>0</v>
      </c>
    </row>
    <row r="68" spans="1:5" x14ac:dyDescent="0.3">
      <c r="A68" s="23"/>
      <c r="B68" s="23"/>
      <c r="C68" s="23"/>
      <c r="D68" s="7"/>
      <c r="E68" s="23"/>
    </row>
    <row r="69" spans="1:5" x14ac:dyDescent="0.3">
      <c r="A69" s="201" t="s">
        <v>84</v>
      </c>
      <c r="B69" s="202"/>
      <c r="C69" s="114"/>
      <c r="D69" s="203"/>
    </row>
    <row r="70" spans="1:5" ht="15" thickBot="1" x14ac:dyDescent="0.35">
      <c r="A70" s="204" t="s">
        <v>125</v>
      </c>
      <c r="B70" s="198" t="s">
        <v>81</v>
      </c>
      <c r="C70" s="198" t="s">
        <v>82</v>
      </c>
      <c r="D70" s="208" t="s">
        <v>83</v>
      </c>
    </row>
    <row r="71" spans="1:5" x14ac:dyDescent="0.3">
      <c r="A71" s="206" t="str">
        <f>$A$35*100&amp;"% increase to "&amp;$A$31</f>
        <v>0% increase to 2024 Government Contribution</v>
      </c>
      <c r="B71" s="24" t="str">
        <f t="shared" ref="B71:D74" si="3">IFERROR(B64/B$32-1,"New Option")</f>
        <v>New Option</v>
      </c>
      <c r="C71" s="25" t="str">
        <f t="shared" si="3"/>
        <v>New Option</v>
      </c>
      <c r="D71" s="209" t="str">
        <f t="shared" si="3"/>
        <v>New Option</v>
      </c>
    </row>
    <row r="72" spans="1:5" x14ac:dyDescent="0.3">
      <c r="A72" s="207" t="str">
        <f>$A$36*100&amp;"% increase to "&amp;$A$31</f>
        <v>3% increase to 2024 Government Contribution</v>
      </c>
      <c r="B72" s="26" t="str">
        <f t="shared" si="3"/>
        <v>New Option</v>
      </c>
      <c r="C72" s="27" t="str">
        <f t="shared" si="3"/>
        <v>New Option</v>
      </c>
      <c r="D72" s="209" t="str">
        <f t="shared" si="3"/>
        <v>New Option</v>
      </c>
    </row>
    <row r="73" spans="1:5" x14ac:dyDescent="0.3">
      <c r="A73" s="207" t="str">
        <f>$A$37*100&amp;"% increase to "&amp;$A$31</f>
        <v>6% increase to 2024 Government Contribution</v>
      </c>
      <c r="B73" s="26" t="str">
        <f t="shared" si="3"/>
        <v>New Option</v>
      </c>
      <c r="C73" s="27" t="str">
        <f t="shared" si="3"/>
        <v>New Option</v>
      </c>
      <c r="D73" s="209" t="str">
        <f t="shared" si="3"/>
        <v>New Option</v>
      </c>
    </row>
    <row r="74" spans="1:5" x14ac:dyDescent="0.3">
      <c r="A74" s="207" t="str">
        <f>$A$38*100&amp;"% increase to "&amp;$A$31</f>
        <v>9% increase to 2024 Government Contribution</v>
      </c>
      <c r="B74" s="26" t="str">
        <f t="shared" si="3"/>
        <v>New Option</v>
      </c>
      <c r="C74" s="27" t="str">
        <f t="shared" si="3"/>
        <v>New Option</v>
      </c>
      <c r="D74" s="209" t="str">
        <f t="shared" si="3"/>
        <v>New Option</v>
      </c>
    </row>
    <row r="75" spans="1:5" x14ac:dyDescent="0.3">
      <c r="A75" s="23"/>
      <c r="B75" s="23"/>
      <c r="C75" s="23"/>
      <c r="D75" s="23"/>
      <c r="E75" s="23"/>
    </row>
    <row r="76" spans="1:5" x14ac:dyDescent="0.3">
      <c r="A76" s="23"/>
      <c r="C76" s="23"/>
      <c r="D76" s="23"/>
      <c r="E76" s="23"/>
    </row>
    <row r="77" spans="1:5" x14ac:dyDescent="0.3">
      <c r="A77" s="23"/>
      <c r="C77" s="23"/>
      <c r="D77" s="23"/>
      <c r="E77" s="23"/>
    </row>
  </sheetData>
  <sheetProtection algorithmName="SHA-512" hashValue="gRmhUNEyTd5XKsNMw9M9ad09DV2+RedlY9ZpnQErLsuchnlGN6+EY4TKSo4WU6zbIaJv6F4eO0/7egfxSndzOQ==" saltValue="nbtlQH+KFGo992FOiOX+kg==" spinCount="100000" sheet="1" objects="1" scenarios="1"/>
  <protectedRanges>
    <protectedRange sqref="A35:A38" name="Range8"/>
    <protectedRange sqref="B29:D29" name="Range7"/>
    <protectedRange sqref="G17" name="Range6"/>
    <protectedRange sqref="B20:D21" name="Range5"/>
    <protectedRange sqref="B15:D16" name="Range4"/>
    <protectedRange sqref="B11:D13" name="Range3"/>
    <protectedRange sqref="B6:B8" name="Range2"/>
    <protectedRange sqref="B3:B4" name="Range1"/>
  </protectedRanges>
  <pageMargins left="0.7" right="0.7" top="0.75" bottom="0.75" header="0.3" footer="0.3"/>
  <pageSetup scale="85" fitToHeight="0" orientation="portrait" r:id="rId1"/>
  <tableParts count="8">
    <tablePart r:id="rId2"/>
    <tablePart r:id="rId3"/>
    <tablePart r:id="rId4"/>
    <tablePart r:id="rId5"/>
    <tablePart r:id="rId6"/>
    <tablePart r:id="rId7"/>
    <tablePart r:id="rId8"/>
    <tablePart r:id="rId9"/>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760BB-6BCD-4775-91D6-B94231ACAD50}">
  <dimension ref="A1:BE231"/>
  <sheetViews>
    <sheetView zoomScale="98" zoomScaleNormal="98" workbookViewId="0">
      <selection activeCell="A16" sqref="A16"/>
    </sheetView>
  </sheetViews>
  <sheetFormatPr defaultRowHeight="14.4" x14ac:dyDescent="0.3"/>
  <cols>
    <col min="1" max="1" width="28.44140625" customWidth="1"/>
    <col min="2" max="2" width="12.6640625" bestFit="1" customWidth="1"/>
    <col min="3" max="3" width="21" bestFit="1" customWidth="1"/>
    <col min="4" max="4" width="19.5546875" bestFit="1" customWidth="1"/>
    <col min="5" max="5" width="14.5546875" bestFit="1" customWidth="1"/>
    <col min="6" max="6" width="49" style="248" customWidth="1"/>
    <col min="7" max="7" width="37.5546875" customWidth="1"/>
    <col min="8" max="9" width="41.6640625" customWidth="1"/>
    <col min="10" max="12" width="41.88671875" customWidth="1"/>
    <col min="13" max="14" width="29.44140625" style="248" customWidth="1"/>
    <col min="15" max="15" width="28.6640625" style="248" customWidth="1"/>
    <col min="16" max="16" width="28.33203125" style="248" customWidth="1"/>
    <col min="17" max="17" width="26.88671875" style="248" customWidth="1"/>
    <col min="18" max="18" width="27.109375" style="248" bestFit="1" customWidth="1"/>
    <col min="19" max="19" width="34.33203125" style="248" customWidth="1"/>
    <col min="20" max="20" width="32.33203125" style="248" bestFit="1" customWidth="1"/>
    <col min="21" max="21" width="29.33203125" style="248" bestFit="1" customWidth="1"/>
    <col min="22" max="36" width="30.6640625" style="248" customWidth="1"/>
    <col min="37" max="37" width="16.5546875" style="248" bestFit="1" customWidth="1"/>
    <col min="38" max="38" width="18" customWidth="1"/>
    <col min="39" max="39" width="16.5546875" customWidth="1"/>
    <col min="40" max="40" width="16.109375" customWidth="1"/>
    <col min="41" max="41" width="17.33203125" bestFit="1" customWidth="1"/>
    <col min="42" max="42" width="17.6640625" bestFit="1" customWidth="1"/>
    <col min="43" max="43" width="17.33203125" bestFit="1" customWidth="1"/>
    <col min="44" max="44" width="16.5546875" bestFit="1" customWidth="1"/>
    <col min="45" max="45" width="15.44140625" customWidth="1"/>
    <col min="46" max="47" width="18.33203125" bestFit="1" customWidth="1"/>
    <col min="48" max="48" width="15.5546875" customWidth="1"/>
    <col min="49" max="49" width="20.109375" bestFit="1" customWidth="1"/>
    <col min="50" max="50" width="18.5546875" bestFit="1" customWidth="1"/>
    <col min="51" max="51" width="19.5546875" customWidth="1"/>
    <col min="52" max="52" width="22" bestFit="1" customWidth="1"/>
    <col min="53" max="53" width="18.5546875" bestFit="1" customWidth="1"/>
    <col min="54" max="54" width="17.88671875" bestFit="1" customWidth="1"/>
    <col min="55" max="55" width="22.44140625" bestFit="1" customWidth="1"/>
    <col min="56" max="56" width="22.109375" bestFit="1" customWidth="1"/>
    <col min="57" max="57" width="18.44140625" customWidth="1"/>
  </cols>
  <sheetData>
    <row r="1" spans="1:56" ht="28.8" x14ac:dyDescent="0.3">
      <c r="A1" s="134" t="str">
        <f>"Attachment IIB QG22-QG28"</f>
        <v>Attachment IIB QG22-QG28</v>
      </c>
      <c r="B1" s="134"/>
      <c r="C1" s="134"/>
      <c r="D1" s="134"/>
      <c r="E1" s="134"/>
      <c r="F1" s="247"/>
      <c r="G1" s="134"/>
      <c r="H1" s="134"/>
      <c r="I1" s="134"/>
      <c r="J1" s="134"/>
      <c r="K1" s="134"/>
      <c r="L1" s="134"/>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134"/>
      <c r="AM1" s="134"/>
      <c r="AN1" s="134"/>
      <c r="AO1" s="134"/>
      <c r="AP1" s="134"/>
      <c r="AQ1" s="134"/>
      <c r="AR1" s="134"/>
      <c r="AS1" s="134"/>
      <c r="AT1" s="134"/>
      <c r="AU1" s="134"/>
      <c r="AV1" s="134"/>
      <c r="AW1" s="134"/>
      <c r="AX1" s="134"/>
      <c r="AY1" s="134"/>
      <c r="AZ1" s="134"/>
      <c r="BA1" s="134"/>
      <c r="BB1" s="134"/>
      <c r="BC1" s="134"/>
      <c r="BD1" s="134"/>
    </row>
    <row r="2" spans="1:56" x14ac:dyDescent="0.3">
      <c r="A2" t="s">
        <v>108</v>
      </c>
    </row>
    <row r="3" spans="1:56" x14ac:dyDescent="0.3">
      <c r="A3" s="61" t="s">
        <v>1</v>
      </c>
      <c r="B3" s="1">
        <f>'Attachment II'!B3</f>
        <v>0</v>
      </c>
      <c r="I3" t="s">
        <v>117</v>
      </c>
    </row>
    <row r="4" spans="1:56" x14ac:dyDescent="0.3">
      <c r="A4" s="61" t="s">
        <v>73</v>
      </c>
      <c r="B4" s="173">
        <f>year</f>
        <v>2025</v>
      </c>
    </row>
    <row r="6" spans="1:56" s="191" customFormat="1" ht="15.6" x14ac:dyDescent="0.3">
      <c r="A6" s="191" t="s">
        <v>197</v>
      </c>
      <c r="F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row>
    <row r="7" spans="1:56" ht="18" x14ac:dyDescent="0.35">
      <c r="A7" s="150" t="s">
        <v>115</v>
      </c>
    </row>
    <row r="8" spans="1:56" s="2" customFormat="1" x14ac:dyDescent="0.3">
      <c r="A8" s="2" t="s">
        <v>275</v>
      </c>
      <c r="F8" s="250"/>
      <c r="M8" s="250"/>
      <c r="N8" s="250"/>
      <c r="O8" s="250"/>
      <c r="P8" s="250"/>
      <c r="Q8" s="250"/>
      <c r="R8" s="250"/>
      <c r="S8" s="250"/>
      <c r="T8" s="250"/>
      <c r="U8" s="250"/>
      <c r="V8" s="250"/>
      <c r="W8" s="250"/>
      <c r="X8" s="250"/>
      <c r="Y8" s="250"/>
      <c r="Z8" s="250"/>
      <c r="AA8" s="250"/>
      <c r="AB8" s="250"/>
      <c r="AC8" s="250"/>
      <c r="AD8" s="250"/>
      <c r="AE8" s="250"/>
      <c r="AF8" s="250"/>
      <c r="AG8" s="250"/>
      <c r="AH8" s="250"/>
      <c r="AI8" s="250"/>
      <c r="AJ8" s="250"/>
      <c r="AK8" s="250"/>
    </row>
    <row r="9" spans="1:56" s="2" customFormat="1" x14ac:dyDescent="0.3">
      <c r="A9" s="2" t="s">
        <v>269</v>
      </c>
      <c r="F9" s="250"/>
      <c r="M9" s="250"/>
      <c r="N9" s="250"/>
      <c r="O9" s="250"/>
      <c r="P9" s="250"/>
      <c r="Q9" s="250"/>
      <c r="R9" s="250"/>
      <c r="S9" s="250"/>
      <c r="T9" s="250"/>
      <c r="U9" s="250"/>
      <c r="V9" s="250"/>
      <c r="W9" s="250"/>
      <c r="X9" s="250"/>
      <c r="Y9" s="250"/>
      <c r="Z9" s="250"/>
      <c r="AA9" s="250"/>
      <c r="AB9" s="250"/>
      <c r="AC9" s="250"/>
      <c r="AD9" s="250"/>
      <c r="AE9" s="250"/>
      <c r="AF9" s="250"/>
      <c r="AG9" s="250"/>
      <c r="AH9" s="250"/>
      <c r="AI9" s="250"/>
      <c r="AJ9" s="250"/>
      <c r="AK9" s="250"/>
    </row>
    <row r="10" spans="1:56" s="2" customFormat="1" x14ac:dyDescent="0.3">
      <c r="A10" s="2" t="s">
        <v>116</v>
      </c>
      <c r="F10" s="250"/>
      <c r="M10" s="250"/>
      <c r="N10" s="250"/>
      <c r="O10" s="250"/>
      <c r="P10" s="250"/>
      <c r="Q10" s="250"/>
      <c r="R10" s="250"/>
      <c r="S10" s="250"/>
      <c r="T10" s="250"/>
      <c r="U10" s="250"/>
      <c r="V10" s="250"/>
      <c r="W10" s="250"/>
      <c r="X10" s="250"/>
      <c r="Y10" s="250"/>
      <c r="Z10" s="250"/>
      <c r="AA10" s="250"/>
      <c r="AB10" s="250"/>
      <c r="AC10" s="250"/>
      <c r="AD10" s="250"/>
      <c r="AE10" s="250"/>
      <c r="AF10" s="250"/>
      <c r="AG10" s="250"/>
      <c r="AH10" s="250"/>
      <c r="AI10" s="250"/>
      <c r="AJ10" s="250"/>
      <c r="AK10" s="250"/>
    </row>
    <row r="11" spans="1:56" s="2" customFormat="1" x14ac:dyDescent="0.3">
      <c r="A11" s="251" t="s">
        <v>184</v>
      </c>
      <c r="F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row>
    <row r="12" spans="1:56" s="2" customFormat="1" x14ac:dyDescent="0.3">
      <c r="A12" s="2" t="s">
        <v>270</v>
      </c>
      <c r="F12" s="250"/>
      <c r="M12" s="250"/>
      <c r="N12" s="250"/>
      <c r="O12" s="250"/>
      <c r="P12" s="250"/>
      <c r="Q12" s="250"/>
      <c r="R12" s="250"/>
      <c r="S12" s="250"/>
      <c r="T12" s="250"/>
      <c r="U12" s="250"/>
      <c r="V12" s="250"/>
      <c r="W12" s="250"/>
      <c r="X12" s="250"/>
      <c r="Y12" s="250"/>
      <c r="Z12" s="250"/>
      <c r="AA12" s="250"/>
      <c r="AB12" s="250"/>
      <c r="AC12" s="250"/>
      <c r="AD12" s="250"/>
      <c r="AE12" s="250"/>
      <c r="AF12" s="250"/>
      <c r="AG12" s="250"/>
      <c r="AH12" s="250"/>
      <c r="AI12" s="250"/>
      <c r="AJ12" s="250"/>
      <c r="AK12" s="250"/>
    </row>
    <row r="13" spans="1:56" s="2" customFormat="1" x14ac:dyDescent="0.3">
      <c r="A13" s="2" t="s">
        <v>254</v>
      </c>
      <c r="F13" s="250"/>
      <c r="M13" s="250"/>
      <c r="N13" s="250"/>
      <c r="O13" s="250"/>
      <c r="P13" s="250"/>
      <c r="Q13" s="250"/>
      <c r="R13" s="250"/>
      <c r="S13" s="250"/>
      <c r="T13" s="250"/>
      <c r="U13" s="250"/>
      <c r="V13" s="250"/>
      <c r="W13" s="250"/>
      <c r="X13" s="250"/>
      <c r="Y13" s="250"/>
      <c r="Z13" s="250"/>
      <c r="AA13" s="250"/>
      <c r="AB13" s="250"/>
      <c r="AC13" s="250"/>
      <c r="AD13" s="250"/>
      <c r="AE13" s="250"/>
      <c r="AF13" s="250"/>
      <c r="AG13" s="250"/>
      <c r="AH13" s="250"/>
      <c r="AI13" s="250"/>
      <c r="AJ13" s="250"/>
      <c r="AK13" s="250"/>
    </row>
    <row r="14" spans="1:56" s="2" customFormat="1" x14ac:dyDescent="0.3">
      <c r="A14" s="2" t="s">
        <v>255</v>
      </c>
      <c r="F14" s="250"/>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row>
    <row r="15" spans="1:56" s="2" customFormat="1" x14ac:dyDescent="0.3">
      <c r="A15" s="2" t="s">
        <v>256</v>
      </c>
      <c r="F15" s="250"/>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row>
    <row r="16" spans="1:56" s="2" customFormat="1" x14ac:dyDescent="0.3">
      <c r="A16" s="2" t="s">
        <v>257</v>
      </c>
      <c r="F16" s="250"/>
      <c r="M16" s="250"/>
      <c r="N16" s="250"/>
      <c r="O16" s="250"/>
      <c r="P16" s="250"/>
      <c r="Q16" s="250"/>
      <c r="R16" s="250"/>
      <c r="S16" s="250"/>
      <c r="T16" s="250"/>
      <c r="U16" s="250"/>
      <c r="V16" s="250"/>
      <c r="W16" s="250"/>
      <c r="X16" s="250"/>
      <c r="Y16" s="250"/>
      <c r="Z16" s="250"/>
      <c r="AA16" s="250"/>
      <c r="AB16" s="250"/>
      <c r="AC16" s="250"/>
      <c r="AD16" s="250"/>
      <c r="AE16" s="250"/>
      <c r="AF16" s="250"/>
      <c r="AG16" s="250"/>
      <c r="AH16" s="250"/>
      <c r="AI16" s="250"/>
      <c r="AJ16" s="250"/>
      <c r="AK16" s="250"/>
    </row>
    <row r="17" spans="1:37" s="2" customFormat="1" x14ac:dyDescent="0.3">
      <c r="A17" s="2" t="s">
        <v>258</v>
      </c>
      <c r="F17" s="250"/>
      <c r="M17" s="250"/>
      <c r="N17" s="250"/>
      <c r="O17" s="250"/>
      <c r="P17" s="250"/>
      <c r="Q17" s="250"/>
      <c r="R17" s="250"/>
      <c r="S17" s="250"/>
      <c r="T17" s="250"/>
      <c r="U17" s="250"/>
      <c r="V17" s="250"/>
      <c r="W17" s="250"/>
      <c r="X17" s="250"/>
      <c r="Y17" s="250"/>
      <c r="Z17" s="250"/>
      <c r="AA17" s="250"/>
      <c r="AB17" s="250"/>
      <c r="AC17" s="250"/>
      <c r="AD17" s="250"/>
      <c r="AE17" s="250"/>
      <c r="AF17" s="250"/>
      <c r="AG17" s="250"/>
      <c r="AH17" s="250"/>
      <c r="AI17" s="250"/>
      <c r="AJ17" s="250"/>
      <c r="AK17" s="250"/>
    </row>
    <row r="18" spans="1:37" s="2" customFormat="1" x14ac:dyDescent="0.3">
      <c r="A18" s="2" t="s">
        <v>259</v>
      </c>
      <c r="F18" s="250"/>
      <c r="M18" s="250"/>
      <c r="N18" s="250"/>
      <c r="O18" s="250"/>
      <c r="P18" s="250"/>
      <c r="Q18" s="250"/>
      <c r="R18" s="250"/>
      <c r="S18" s="250"/>
      <c r="T18" s="250"/>
      <c r="U18" s="250"/>
      <c r="V18" s="250"/>
      <c r="W18" s="250"/>
      <c r="X18" s="250"/>
      <c r="Y18" s="250"/>
      <c r="Z18" s="250"/>
      <c r="AA18" s="250"/>
      <c r="AB18" s="250"/>
      <c r="AC18" s="250"/>
      <c r="AD18" s="250"/>
      <c r="AE18" s="250"/>
      <c r="AF18" s="250"/>
      <c r="AG18" s="250"/>
      <c r="AH18" s="250"/>
      <c r="AI18" s="250"/>
      <c r="AJ18" s="250"/>
      <c r="AK18" s="250"/>
    </row>
    <row r="19" spans="1:37" s="2" customFormat="1" x14ac:dyDescent="0.3">
      <c r="A19" s="2" t="s">
        <v>260</v>
      </c>
      <c r="F19" s="250"/>
      <c r="M19" s="250"/>
      <c r="N19" s="250"/>
      <c r="O19" s="250"/>
      <c r="P19" s="250"/>
      <c r="Q19" s="250"/>
      <c r="R19" s="250"/>
      <c r="S19" s="250"/>
      <c r="T19" s="250"/>
      <c r="U19" s="250"/>
      <c r="V19" s="250"/>
      <c r="W19" s="250"/>
      <c r="X19" s="250"/>
      <c r="Y19" s="250"/>
      <c r="Z19" s="250"/>
      <c r="AA19" s="250"/>
      <c r="AB19" s="250"/>
      <c r="AC19" s="250"/>
      <c r="AD19" s="250"/>
      <c r="AE19" s="250"/>
      <c r="AF19" s="250"/>
      <c r="AG19" s="250"/>
      <c r="AH19" s="250"/>
      <c r="AI19" s="250"/>
      <c r="AJ19" s="250"/>
      <c r="AK19" s="250"/>
    </row>
    <row r="20" spans="1:37" s="2" customFormat="1" x14ac:dyDescent="0.3">
      <c r="A20" s="2" t="s">
        <v>261</v>
      </c>
      <c r="F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row>
    <row r="21" spans="1:37" s="2" customFormat="1" x14ac:dyDescent="0.3">
      <c r="A21" s="2" t="s">
        <v>262</v>
      </c>
      <c r="F21" s="250"/>
      <c r="M21" s="250"/>
      <c r="N21" s="250"/>
      <c r="O21" s="250"/>
      <c r="P21" s="250"/>
      <c r="Q21" s="250"/>
      <c r="R21" s="250"/>
      <c r="S21" s="250"/>
      <c r="T21" s="250"/>
      <c r="U21" s="250"/>
      <c r="V21" s="250"/>
      <c r="W21" s="250"/>
      <c r="X21" s="250"/>
      <c r="Y21" s="250"/>
      <c r="Z21" s="250"/>
      <c r="AA21" s="250"/>
      <c r="AB21" s="250"/>
      <c r="AC21" s="250"/>
      <c r="AD21" s="250"/>
      <c r="AE21" s="250"/>
      <c r="AF21" s="250"/>
      <c r="AG21" s="250"/>
      <c r="AH21" s="250"/>
      <c r="AI21" s="250"/>
      <c r="AJ21" s="250"/>
      <c r="AK21" s="250"/>
    </row>
    <row r="22" spans="1:37" s="2" customFormat="1" x14ac:dyDescent="0.3">
      <c r="A22" s="2" t="s">
        <v>245</v>
      </c>
      <c r="F22" s="250"/>
      <c r="M22" s="250"/>
      <c r="N22" s="250"/>
      <c r="O22" s="250"/>
      <c r="P22" s="250"/>
      <c r="Q22" s="250"/>
      <c r="R22" s="250"/>
      <c r="S22" s="250"/>
      <c r="T22" s="250"/>
      <c r="U22" s="250"/>
      <c r="V22" s="250"/>
      <c r="W22" s="250"/>
      <c r="X22" s="250"/>
      <c r="Y22" s="250"/>
      <c r="Z22" s="250"/>
      <c r="AA22" s="250"/>
      <c r="AB22" s="250"/>
      <c r="AC22" s="250"/>
      <c r="AD22" s="250"/>
      <c r="AE22" s="250"/>
      <c r="AF22" s="250"/>
      <c r="AG22" s="250"/>
      <c r="AH22" s="250"/>
      <c r="AI22" s="250"/>
      <c r="AJ22" s="250"/>
      <c r="AK22" s="250"/>
    </row>
    <row r="23" spans="1:37" s="2" customFormat="1" x14ac:dyDescent="0.3">
      <c r="A23" s="2" t="s">
        <v>284</v>
      </c>
      <c r="F23" s="250"/>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row>
    <row r="24" spans="1:37" s="2" customFormat="1" x14ac:dyDescent="0.3">
      <c r="A24" s="2" t="s">
        <v>185</v>
      </c>
      <c r="F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row>
    <row r="25" spans="1:37" s="2" customFormat="1" x14ac:dyDescent="0.3">
      <c r="A25" s="2" t="s">
        <v>186</v>
      </c>
      <c r="F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row>
    <row r="26" spans="1:37" s="2" customFormat="1" x14ac:dyDescent="0.3">
      <c r="A26" s="2" t="s">
        <v>187</v>
      </c>
      <c r="F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row>
    <row r="27" spans="1:37" s="2" customFormat="1" x14ac:dyDescent="0.3">
      <c r="A27" s="2" t="s">
        <v>188</v>
      </c>
      <c r="F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row>
    <row r="28" spans="1:37" s="2" customFormat="1" x14ac:dyDescent="0.3">
      <c r="A28" s="2" t="s">
        <v>246</v>
      </c>
      <c r="F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row>
    <row r="29" spans="1:37" s="2" customFormat="1" x14ac:dyDescent="0.3">
      <c r="A29" s="2" t="s">
        <v>189</v>
      </c>
      <c r="F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row>
    <row r="30" spans="1:37" s="2" customFormat="1" x14ac:dyDescent="0.3">
      <c r="A30" s="2" t="s">
        <v>190</v>
      </c>
      <c r="F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row>
    <row r="31" spans="1:37" s="2" customFormat="1" x14ac:dyDescent="0.3">
      <c r="A31" s="2" t="s">
        <v>237</v>
      </c>
      <c r="F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row>
    <row r="32" spans="1:37" s="2" customFormat="1" x14ac:dyDescent="0.3">
      <c r="A32" s="2" t="s">
        <v>282</v>
      </c>
      <c r="F32" s="250"/>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row>
    <row r="33" spans="1:37" s="2" customFormat="1" x14ac:dyDescent="0.3">
      <c r="A33" s="2" t="s">
        <v>191</v>
      </c>
      <c r="F33" s="250"/>
      <c r="M33" s="250"/>
      <c r="N33" s="250"/>
      <c r="O33" s="250"/>
      <c r="P33" s="250"/>
      <c r="Q33" s="250"/>
      <c r="R33" s="250"/>
      <c r="S33" s="250"/>
      <c r="T33" s="250"/>
      <c r="U33" s="250"/>
      <c r="V33" s="250"/>
      <c r="W33" s="250"/>
      <c r="X33" s="250"/>
      <c r="Y33" s="250"/>
      <c r="Z33" s="250"/>
      <c r="AA33" s="250"/>
      <c r="AB33" s="250"/>
      <c r="AC33" s="250"/>
      <c r="AD33" s="250"/>
      <c r="AE33" s="250"/>
      <c r="AF33" s="250"/>
      <c r="AG33" s="250"/>
      <c r="AH33" s="250"/>
      <c r="AI33" s="250"/>
      <c r="AJ33" s="250"/>
      <c r="AK33" s="250"/>
    </row>
    <row r="34" spans="1:37" s="2" customFormat="1" x14ac:dyDescent="0.3">
      <c r="A34" s="2" t="s">
        <v>192</v>
      </c>
      <c r="F34" s="250"/>
      <c r="M34" s="250"/>
      <c r="N34" s="250"/>
      <c r="O34" s="250"/>
      <c r="P34" s="250"/>
      <c r="Q34" s="250"/>
      <c r="R34" s="250"/>
      <c r="S34" s="250"/>
      <c r="T34" s="250"/>
      <c r="U34" s="250"/>
      <c r="V34" s="250"/>
      <c r="W34" s="250"/>
      <c r="X34" s="250"/>
      <c r="Y34" s="250"/>
      <c r="Z34" s="250"/>
      <c r="AA34" s="250"/>
      <c r="AB34" s="250"/>
      <c r="AC34" s="250"/>
      <c r="AD34" s="250"/>
      <c r="AE34" s="250"/>
      <c r="AF34" s="250"/>
      <c r="AG34" s="250"/>
      <c r="AH34" s="250"/>
      <c r="AI34" s="250"/>
      <c r="AJ34" s="250"/>
      <c r="AK34" s="250"/>
    </row>
    <row r="35" spans="1:37" s="2" customFormat="1" x14ac:dyDescent="0.3">
      <c r="A35" s="2" t="s">
        <v>193</v>
      </c>
      <c r="F35" s="250"/>
      <c r="M35" s="250"/>
      <c r="N35" s="250"/>
      <c r="O35" s="250"/>
      <c r="P35" s="250"/>
      <c r="Q35" s="250"/>
      <c r="R35" s="250"/>
      <c r="S35" s="250"/>
      <c r="T35" s="250"/>
      <c r="U35" s="250"/>
      <c r="V35" s="250"/>
      <c r="W35" s="250"/>
      <c r="X35" s="250"/>
      <c r="Y35" s="250"/>
      <c r="Z35" s="250"/>
      <c r="AA35" s="250"/>
      <c r="AB35" s="250"/>
      <c r="AC35" s="250"/>
      <c r="AD35" s="250"/>
      <c r="AE35" s="250"/>
      <c r="AF35" s="250"/>
      <c r="AG35" s="250"/>
      <c r="AH35" s="250"/>
      <c r="AI35" s="250"/>
      <c r="AJ35" s="250"/>
      <c r="AK35" s="250"/>
    </row>
    <row r="36" spans="1:37" s="2" customFormat="1" x14ac:dyDescent="0.3">
      <c r="A36" s="2" t="s">
        <v>194</v>
      </c>
      <c r="F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row>
    <row r="37" spans="1:37" s="2" customFormat="1" x14ac:dyDescent="0.3">
      <c r="A37" s="2" t="s">
        <v>238</v>
      </c>
      <c r="F37" s="250"/>
      <c r="M37" s="250"/>
      <c r="N37" s="250"/>
      <c r="O37" s="250"/>
      <c r="P37" s="250"/>
      <c r="Q37" s="250"/>
      <c r="R37" s="250"/>
      <c r="S37" s="250"/>
      <c r="T37" s="250"/>
      <c r="U37" s="250"/>
      <c r="V37" s="250"/>
      <c r="W37" s="250"/>
      <c r="X37" s="250"/>
      <c r="Y37" s="250"/>
      <c r="Z37" s="250"/>
      <c r="AA37" s="250"/>
      <c r="AB37" s="250"/>
      <c r="AC37" s="250"/>
      <c r="AD37" s="250"/>
      <c r="AE37" s="250"/>
      <c r="AF37" s="250"/>
      <c r="AG37" s="250"/>
      <c r="AH37" s="250"/>
      <c r="AI37" s="250"/>
      <c r="AJ37" s="250"/>
      <c r="AK37" s="250"/>
    </row>
    <row r="38" spans="1:37" s="2" customFormat="1" x14ac:dyDescent="0.3">
      <c r="A38" s="2" t="s">
        <v>195</v>
      </c>
      <c r="F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row>
    <row r="39" spans="1:37" s="2" customFormat="1" x14ac:dyDescent="0.3">
      <c r="A39" s="2" t="s">
        <v>196</v>
      </c>
      <c r="F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row>
    <row r="40" spans="1:37" s="250" customFormat="1" x14ac:dyDescent="0.3">
      <c r="A40" s="250" t="s">
        <v>247</v>
      </c>
    </row>
    <row r="41" spans="1:37" s="2" customFormat="1" x14ac:dyDescent="0.3">
      <c r="A41" s="2" t="s">
        <v>223</v>
      </c>
      <c r="F41" s="250"/>
      <c r="M41" s="250"/>
      <c r="N41" s="250"/>
      <c r="O41" s="250"/>
      <c r="P41" s="250"/>
      <c r="Q41" s="250"/>
      <c r="R41" s="250"/>
      <c r="S41" s="250"/>
      <c r="T41" s="250"/>
      <c r="U41" s="250"/>
      <c r="V41" s="250"/>
      <c r="W41" s="250"/>
      <c r="X41" s="250"/>
      <c r="Y41" s="250"/>
      <c r="Z41" s="250"/>
      <c r="AA41" s="250"/>
      <c r="AB41" s="250"/>
      <c r="AC41" s="250"/>
      <c r="AD41" s="250"/>
      <c r="AE41" s="250"/>
      <c r="AF41" s="250"/>
      <c r="AG41" s="250"/>
      <c r="AH41" s="250"/>
      <c r="AI41" s="250"/>
      <c r="AJ41" s="250"/>
      <c r="AK41" s="250"/>
    </row>
    <row r="42" spans="1:37" s="2" customFormat="1" x14ac:dyDescent="0.3">
      <c r="A42" s="2" t="s">
        <v>283</v>
      </c>
      <c r="F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row>
    <row r="43" spans="1:37" s="2" customFormat="1" x14ac:dyDescent="0.3">
      <c r="A43" s="2" t="s">
        <v>224</v>
      </c>
      <c r="F43" s="250"/>
      <c r="M43" s="250"/>
      <c r="N43" s="250"/>
      <c r="O43" s="250"/>
      <c r="P43" s="250"/>
      <c r="Q43" s="250"/>
      <c r="R43" s="250"/>
      <c r="S43" s="250"/>
      <c r="T43" s="250"/>
      <c r="U43" s="250"/>
      <c r="V43" s="250"/>
      <c r="W43" s="250"/>
      <c r="X43" s="250"/>
      <c r="Y43" s="250"/>
      <c r="Z43" s="250"/>
      <c r="AA43" s="250"/>
      <c r="AB43" s="250"/>
      <c r="AC43" s="250"/>
      <c r="AD43" s="250"/>
      <c r="AE43" s="250"/>
      <c r="AF43" s="250"/>
      <c r="AG43" s="250"/>
      <c r="AH43" s="250"/>
      <c r="AI43" s="250"/>
      <c r="AJ43" s="250"/>
      <c r="AK43" s="250"/>
    </row>
    <row r="44" spans="1:37" s="2" customFormat="1" x14ac:dyDescent="0.3">
      <c r="A44" s="2" t="s">
        <v>225</v>
      </c>
      <c r="F44" s="250"/>
      <c r="M44" s="250"/>
      <c r="N44" s="250"/>
      <c r="O44" s="250"/>
      <c r="P44" s="250"/>
      <c r="Q44" s="250"/>
      <c r="R44" s="250"/>
      <c r="S44" s="250"/>
      <c r="T44" s="250"/>
      <c r="U44" s="250"/>
      <c r="V44" s="250"/>
      <c r="W44" s="250"/>
      <c r="X44" s="250"/>
      <c r="Y44" s="250"/>
      <c r="Z44" s="250"/>
      <c r="AA44" s="250"/>
      <c r="AB44" s="250"/>
      <c r="AC44" s="250"/>
      <c r="AD44" s="250"/>
      <c r="AE44" s="250"/>
      <c r="AF44" s="250"/>
      <c r="AG44" s="250"/>
      <c r="AH44" s="250"/>
      <c r="AI44" s="250"/>
      <c r="AJ44" s="250"/>
      <c r="AK44" s="250"/>
    </row>
    <row r="45" spans="1:37" s="2" customFormat="1" x14ac:dyDescent="0.3">
      <c r="A45" s="2" t="s">
        <v>226</v>
      </c>
      <c r="F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row>
    <row r="46" spans="1:37" s="2" customFormat="1" x14ac:dyDescent="0.3">
      <c r="A46" s="2" t="s">
        <v>227</v>
      </c>
      <c r="F46" s="250"/>
      <c r="M46" s="250"/>
      <c r="N46" s="250"/>
      <c r="O46" s="250"/>
      <c r="P46" s="250"/>
      <c r="Q46" s="250"/>
      <c r="R46" s="250"/>
      <c r="S46" s="250"/>
      <c r="T46" s="250"/>
      <c r="U46" s="250"/>
      <c r="V46" s="250"/>
      <c r="W46" s="250"/>
      <c r="X46" s="250"/>
      <c r="Y46" s="250"/>
      <c r="Z46" s="250"/>
      <c r="AA46" s="250"/>
      <c r="AB46" s="250"/>
      <c r="AC46" s="250"/>
      <c r="AD46" s="250"/>
      <c r="AE46" s="250"/>
      <c r="AF46" s="250"/>
      <c r="AG46" s="250"/>
      <c r="AH46" s="250"/>
      <c r="AI46" s="250"/>
      <c r="AJ46" s="250"/>
      <c r="AK46" s="250"/>
    </row>
    <row r="47" spans="1:37" s="2" customFormat="1" x14ac:dyDescent="0.3">
      <c r="A47" s="2" t="s">
        <v>228</v>
      </c>
      <c r="F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row>
    <row r="48" spans="1:37" s="2" customFormat="1" x14ac:dyDescent="0.3">
      <c r="A48" s="2" t="s">
        <v>229</v>
      </c>
      <c r="F48" s="250"/>
      <c r="M48" s="250"/>
      <c r="N48" s="250"/>
      <c r="O48" s="250"/>
      <c r="P48" s="250"/>
      <c r="Q48" s="250"/>
      <c r="R48" s="250"/>
      <c r="S48" s="250"/>
      <c r="T48" s="250"/>
      <c r="U48" s="250"/>
      <c r="V48" s="250"/>
      <c r="W48" s="250"/>
      <c r="X48" s="250"/>
      <c r="Y48" s="250"/>
      <c r="Z48" s="250"/>
      <c r="AA48" s="250"/>
      <c r="AB48" s="250"/>
      <c r="AC48" s="250"/>
      <c r="AD48" s="250"/>
      <c r="AE48" s="250"/>
      <c r="AF48" s="250"/>
      <c r="AG48" s="250"/>
      <c r="AH48" s="250"/>
      <c r="AI48" s="250"/>
      <c r="AJ48" s="250"/>
      <c r="AK48" s="250"/>
    </row>
    <row r="49" spans="1:57" s="2" customFormat="1" x14ac:dyDescent="0.3">
      <c r="A49" s="2" t="s">
        <v>230</v>
      </c>
      <c r="F49" s="250"/>
      <c r="M49" s="250"/>
      <c r="N49" s="250"/>
      <c r="O49" s="250"/>
      <c r="P49" s="250"/>
      <c r="Q49" s="250"/>
      <c r="R49" s="250"/>
      <c r="S49" s="250"/>
      <c r="T49" s="250"/>
      <c r="U49" s="250"/>
      <c r="V49" s="250"/>
      <c r="W49" s="250"/>
      <c r="X49" s="250"/>
      <c r="Y49" s="250"/>
      <c r="Z49" s="250"/>
      <c r="AA49" s="250"/>
      <c r="AB49" s="250"/>
      <c r="AC49" s="250"/>
      <c r="AD49" s="250"/>
      <c r="AE49" s="250"/>
      <c r="AF49" s="250"/>
      <c r="AG49" s="250"/>
      <c r="AH49" s="250"/>
      <c r="AI49" s="250"/>
      <c r="AJ49" s="250"/>
      <c r="AK49" s="250"/>
    </row>
    <row r="50" spans="1:57" s="2" customFormat="1" x14ac:dyDescent="0.3">
      <c r="A50" s="2" t="s">
        <v>201</v>
      </c>
      <c r="F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row>
    <row r="51" spans="1:57" s="2" customFormat="1" x14ac:dyDescent="0.3">
      <c r="A51" s="2" t="s">
        <v>202</v>
      </c>
      <c r="F51" s="250"/>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0"/>
    </row>
    <row r="52" spans="1:57" s="2" customFormat="1" x14ac:dyDescent="0.3">
      <c r="A52" s="2" t="s">
        <v>130</v>
      </c>
      <c r="F52" s="250"/>
      <c r="M52" s="250"/>
      <c r="N52" s="250"/>
      <c r="O52" s="250"/>
      <c r="P52" s="250"/>
      <c r="Q52" s="250"/>
      <c r="R52" s="250"/>
      <c r="S52" s="250"/>
      <c r="T52" s="250"/>
      <c r="U52" s="250"/>
      <c r="V52" s="250"/>
      <c r="W52" s="250"/>
      <c r="X52" s="250"/>
      <c r="Y52" s="250"/>
      <c r="Z52" s="250"/>
      <c r="AA52" s="250"/>
      <c r="AB52" s="250"/>
      <c r="AC52" s="250"/>
      <c r="AD52" s="250"/>
      <c r="AE52" s="250"/>
      <c r="AF52" s="250"/>
      <c r="AG52" s="250"/>
      <c r="AH52" s="250"/>
      <c r="AI52" s="250"/>
      <c r="AJ52" s="250"/>
      <c r="AK52" s="250"/>
    </row>
    <row r="53" spans="1:57" ht="18.600000000000001" thickBot="1" x14ac:dyDescent="0.4">
      <c r="A53" s="150" t="s">
        <v>118</v>
      </c>
    </row>
    <row r="54" spans="1:57" s="33" customFormat="1" ht="137.25" customHeight="1" thickBot="1" x14ac:dyDescent="0.35">
      <c r="A54" s="214" t="s">
        <v>88</v>
      </c>
      <c r="B54" s="254" t="s">
        <v>199</v>
      </c>
      <c r="C54" s="215" t="s">
        <v>110</v>
      </c>
      <c r="D54" s="216" t="s">
        <v>87</v>
      </c>
      <c r="E54" s="217" t="s">
        <v>90</v>
      </c>
      <c r="F54" s="244" t="s">
        <v>276</v>
      </c>
      <c r="G54" s="245" t="s">
        <v>277</v>
      </c>
      <c r="H54" s="246" t="s">
        <v>135</v>
      </c>
      <c r="I54" s="225" t="s">
        <v>271</v>
      </c>
      <c r="J54" s="226" t="s">
        <v>272</v>
      </c>
      <c r="K54" s="226" t="s">
        <v>179</v>
      </c>
      <c r="L54" s="226" t="s">
        <v>273</v>
      </c>
      <c r="M54" s="227" t="s">
        <v>274</v>
      </c>
      <c r="N54" s="225" t="s">
        <v>263</v>
      </c>
      <c r="O54" s="226" t="s">
        <v>264</v>
      </c>
      <c r="P54" s="226" t="s">
        <v>265</v>
      </c>
      <c r="Q54" s="226" t="s">
        <v>266</v>
      </c>
      <c r="R54" s="226" t="s">
        <v>267</v>
      </c>
      <c r="S54" s="227" t="s">
        <v>268</v>
      </c>
      <c r="T54" s="225" t="s">
        <v>248</v>
      </c>
      <c r="U54" s="226" t="s">
        <v>249</v>
      </c>
      <c r="V54" s="226" t="s">
        <v>250</v>
      </c>
      <c r="W54" s="226" t="s">
        <v>251</v>
      </c>
      <c r="X54" s="226" t="s">
        <v>252</v>
      </c>
      <c r="Y54" s="227" t="s">
        <v>253</v>
      </c>
      <c r="Z54" s="225" t="s">
        <v>239</v>
      </c>
      <c r="AA54" s="226" t="s">
        <v>240</v>
      </c>
      <c r="AB54" s="226" t="s">
        <v>241</v>
      </c>
      <c r="AC54" s="226" t="s">
        <v>242</v>
      </c>
      <c r="AD54" s="226" t="s">
        <v>243</v>
      </c>
      <c r="AE54" s="227" t="s">
        <v>244</v>
      </c>
      <c r="AF54" s="226" t="s">
        <v>231</v>
      </c>
      <c r="AG54" s="226" t="s">
        <v>232</v>
      </c>
      <c r="AH54" s="226" t="s">
        <v>233</v>
      </c>
      <c r="AI54" s="226" t="s">
        <v>234</v>
      </c>
      <c r="AJ54" s="226" t="s">
        <v>235</v>
      </c>
      <c r="AK54" s="226" t="s">
        <v>236</v>
      </c>
      <c r="AL54" s="225" t="s">
        <v>203</v>
      </c>
      <c r="AM54" s="226" t="s">
        <v>204</v>
      </c>
      <c r="AN54" s="226" t="s">
        <v>205</v>
      </c>
      <c r="AO54" s="226" t="s">
        <v>206</v>
      </c>
      <c r="AP54" s="226" t="s">
        <v>207</v>
      </c>
      <c r="AQ54" s="228" t="s">
        <v>208</v>
      </c>
      <c r="AR54" s="226" t="s">
        <v>209</v>
      </c>
      <c r="AS54" s="229" t="s">
        <v>210</v>
      </c>
      <c r="AT54" s="226" t="s">
        <v>211</v>
      </c>
      <c r="AU54" s="226" t="s">
        <v>212</v>
      </c>
      <c r="AV54" s="226" t="s">
        <v>213</v>
      </c>
      <c r="AW54" s="228" t="s">
        <v>214</v>
      </c>
      <c r="AX54" s="226" t="s">
        <v>215</v>
      </c>
      <c r="AY54" s="229" t="s">
        <v>216</v>
      </c>
      <c r="AZ54" s="228" t="s">
        <v>217</v>
      </c>
      <c r="BA54" s="226" t="s">
        <v>218</v>
      </c>
      <c r="BB54" s="229" t="s">
        <v>219</v>
      </c>
      <c r="BC54" s="226" t="s">
        <v>220</v>
      </c>
      <c r="BD54" s="226" t="s">
        <v>221</v>
      </c>
      <c r="BE54" s="227" t="s">
        <v>222</v>
      </c>
    </row>
    <row r="55" spans="1:57" ht="16.5" customHeight="1" x14ac:dyDescent="0.3">
      <c r="A55" s="4"/>
      <c r="B55" s="4"/>
      <c r="C55" s="4"/>
      <c r="D55" s="4"/>
      <c r="E55" s="4"/>
      <c r="F55" s="4"/>
      <c r="G55" s="249"/>
      <c r="H55" s="4"/>
      <c r="I55" s="4"/>
      <c r="J55" s="4"/>
      <c r="K55" s="4"/>
      <c r="L55" s="4"/>
      <c r="M55" s="249"/>
      <c r="N55" s="249"/>
      <c r="O55" s="249"/>
      <c r="P55" s="249"/>
      <c r="Q55" s="249"/>
      <c r="R55" s="249"/>
      <c r="S55" s="249"/>
      <c r="T55" s="249"/>
      <c r="U55" s="249"/>
      <c r="V55" s="249"/>
      <c r="W55" s="249"/>
      <c r="X55" s="249"/>
      <c r="Y55" s="249"/>
      <c r="Z55" s="249"/>
      <c r="AA55" s="249"/>
      <c r="AB55" s="249"/>
      <c r="AC55" s="249"/>
      <c r="AD55" s="249"/>
      <c r="AE55" s="249"/>
      <c r="AF55" s="249"/>
      <c r="AG55" s="249"/>
      <c r="AH55" s="249"/>
      <c r="AI55" s="249"/>
      <c r="AJ55" s="249"/>
      <c r="AK55" s="249"/>
      <c r="AL55" s="4"/>
      <c r="AM55" s="4"/>
      <c r="AN55" s="4"/>
      <c r="AO55" s="4"/>
      <c r="AP55" s="4"/>
      <c r="AQ55" s="4"/>
      <c r="AR55" s="4"/>
      <c r="AS55" s="4"/>
      <c r="AT55" s="4"/>
      <c r="AU55" s="4"/>
      <c r="AV55" s="4"/>
      <c r="AW55" s="4"/>
      <c r="AX55" s="4"/>
      <c r="AY55" s="4"/>
      <c r="AZ55" s="4"/>
      <c r="BA55" s="4"/>
      <c r="BB55" s="4"/>
      <c r="BC55" s="4"/>
      <c r="BD55" s="4"/>
      <c r="BE55" s="4"/>
    </row>
    <row r="56" spans="1:57" x14ac:dyDescent="0.3">
      <c r="A56" s="4"/>
      <c r="B56" s="4"/>
      <c r="C56" s="4"/>
      <c r="D56" s="4"/>
      <c r="E56" s="4"/>
      <c r="F56" s="4"/>
      <c r="G56" s="249"/>
      <c r="H56" s="4"/>
      <c r="I56" s="4"/>
      <c r="J56" s="4"/>
      <c r="K56" s="4"/>
      <c r="L56" s="4"/>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4"/>
      <c r="AM56" s="4"/>
      <c r="AN56" s="4"/>
      <c r="AO56" s="4"/>
      <c r="AP56" s="4"/>
      <c r="AQ56" s="4"/>
      <c r="AR56" s="4"/>
      <c r="AS56" s="4"/>
      <c r="AT56" s="4"/>
      <c r="AU56" s="4"/>
      <c r="AV56" s="4"/>
      <c r="AW56" s="4"/>
      <c r="AX56" s="4"/>
      <c r="AY56" s="4"/>
      <c r="AZ56" s="4"/>
      <c r="BA56" s="4"/>
      <c r="BB56" s="4"/>
      <c r="BC56" s="4"/>
      <c r="BD56" s="4"/>
      <c r="BE56" s="4"/>
    </row>
    <row r="57" spans="1:57" x14ac:dyDescent="0.3">
      <c r="A57" s="4"/>
      <c r="B57" s="4"/>
      <c r="C57" s="4"/>
      <c r="D57" s="4"/>
      <c r="E57" s="4"/>
      <c r="F57" s="4"/>
      <c r="G57" s="249"/>
      <c r="H57" s="4"/>
      <c r="I57" s="4"/>
      <c r="J57" s="4"/>
      <c r="K57" s="4"/>
      <c r="L57" s="4"/>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49"/>
      <c r="AJ57" s="249"/>
      <c r="AK57" s="249"/>
      <c r="AL57" s="4"/>
      <c r="AM57" s="4"/>
      <c r="AN57" s="4"/>
      <c r="AO57" s="4"/>
      <c r="AP57" s="4"/>
      <c r="AQ57" s="4"/>
      <c r="AR57" s="4"/>
      <c r="AS57" s="4"/>
      <c r="AT57" s="4"/>
      <c r="AU57" s="4"/>
      <c r="AV57" s="4"/>
      <c r="AW57" s="4"/>
      <c r="AX57" s="4"/>
      <c r="AY57" s="4"/>
      <c r="AZ57" s="4"/>
      <c r="BA57" s="4"/>
      <c r="BB57" s="4"/>
      <c r="BC57" s="4"/>
      <c r="BD57" s="4"/>
      <c r="BE57" s="4"/>
    </row>
    <row r="58" spans="1:57" x14ac:dyDescent="0.3">
      <c r="A58" s="4"/>
      <c r="B58" s="4"/>
      <c r="C58" s="4"/>
      <c r="D58" s="4"/>
      <c r="E58" s="4"/>
      <c r="F58" s="4"/>
      <c r="G58" s="249"/>
      <c r="H58" s="4"/>
      <c r="I58" s="4"/>
      <c r="J58" s="4"/>
      <c r="K58" s="4"/>
      <c r="L58" s="4"/>
      <c r="M58" s="249"/>
      <c r="N58" s="249"/>
      <c r="O58" s="249"/>
      <c r="P58" s="249"/>
      <c r="Q58" s="249"/>
      <c r="R58" s="249"/>
      <c r="S58" s="249"/>
      <c r="T58" s="249"/>
      <c r="U58" s="249"/>
      <c r="V58" s="249"/>
      <c r="W58" s="249"/>
      <c r="X58" s="249"/>
      <c r="Y58" s="249"/>
      <c r="Z58" s="249"/>
      <c r="AA58" s="249"/>
      <c r="AB58" s="249"/>
      <c r="AC58" s="249"/>
      <c r="AD58" s="249"/>
      <c r="AE58" s="249"/>
      <c r="AF58" s="249"/>
      <c r="AG58" s="249"/>
      <c r="AH58" s="249"/>
      <c r="AI58" s="249"/>
      <c r="AJ58" s="249"/>
      <c r="AK58" s="249"/>
      <c r="AL58" s="4"/>
      <c r="AM58" s="4"/>
      <c r="AN58" s="4"/>
      <c r="AO58" s="4"/>
      <c r="AP58" s="4"/>
      <c r="AQ58" s="4"/>
      <c r="AR58" s="4"/>
      <c r="AS58" s="4"/>
      <c r="AT58" s="4"/>
      <c r="AU58" s="4"/>
      <c r="AV58" s="4"/>
      <c r="AW58" s="4"/>
      <c r="AX58" s="4"/>
      <c r="AY58" s="4"/>
      <c r="AZ58" s="4"/>
      <c r="BA58" s="4"/>
      <c r="BB58" s="4"/>
      <c r="BC58" s="4"/>
      <c r="BD58" s="4"/>
      <c r="BE58" s="4"/>
    </row>
    <row r="59" spans="1:57" x14ac:dyDescent="0.3">
      <c r="A59" s="4"/>
      <c r="B59" s="4"/>
      <c r="C59" s="4"/>
      <c r="D59" s="4"/>
      <c r="E59" s="4"/>
      <c r="F59" s="4"/>
      <c r="G59" s="249"/>
      <c r="H59" s="4"/>
      <c r="I59" s="4"/>
      <c r="J59" s="4"/>
      <c r="K59" s="4"/>
      <c r="L59" s="4"/>
      <c r="M59" s="249"/>
      <c r="N59" s="249"/>
      <c r="O59" s="249"/>
      <c r="P59" s="249"/>
      <c r="Q59" s="249"/>
      <c r="R59" s="249"/>
      <c r="S59" s="249"/>
      <c r="T59" s="249"/>
      <c r="U59" s="249"/>
      <c r="V59" s="249"/>
      <c r="W59" s="249"/>
      <c r="X59" s="249"/>
      <c r="Y59" s="249"/>
      <c r="Z59" s="249"/>
      <c r="AA59" s="249"/>
      <c r="AB59" s="249"/>
      <c r="AC59" s="249"/>
      <c r="AD59" s="249"/>
      <c r="AE59" s="249"/>
      <c r="AF59" s="249"/>
      <c r="AG59" s="249"/>
      <c r="AH59" s="249"/>
      <c r="AI59" s="249"/>
      <c r="AJ59" s="249"/>
      <c r="AK59" s="249"/>
      <c r="AL59" s="4"/>
      <c r="AM59" s="4"/>
      <c r="AN59" s="4"/>
      <c r="AO59" s="4"/>
      <c r="AP59" s="4"/>
      <c r="AQ59" s="4"/>
      <c r="AR59" s="4"/>
      <c r="AS59" s="4"/>
      <c r="AT59" s="4"/>
      <c r="AU59" s="4"/>
      <c r="AV59" s="4"/>
      <c r="AW59" s="4"/>
      <c r="AX59" s="4"/>
      <c r="AY59" s="4"/>
      <c r="AZ59" s="4"/>
      <c r="BA59" s="4"/>
      <c r="BB59" s="4"/>
      <c r="BC59" s="4"/>
      <c r="BD59" s="4"/>
      <c r="BE59" s="4"/>
    </row>
    <row r="60" spans="1:57" x14ac:dyDescent="0.3">
      <c r="A60" s="4"/>
      <c r="B60" s="4"/>
      <c r="C60" s="4"/>
      <c r="D60" s="4"/>
      <c r="E60" s="4"/>
      <c r="F60" s="4"/>
      <c r="G60" s="249"/>
      <c r="H60" s="4"/>
      <c r="I60" s="4"/>
      <c r="J60" s="4"/>
      <c r="K60" s="4"/>
      <c r="L60" s="4"/>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49"/>
      <c r="AJ60" s="249"/>
      <c r="AK60" s="249"/>
      <c r="AL60" s="4"/>
      <c r="AM60" s="4"/>
      <c r="AN60" s="4"/>
      <c r="AO60" s="4"/>
      <c r="AP60" s="4"/>
      <c r="AQ60" s="4"/>
      <c r="AR60" s="4"/>
      <c r="AS60" s="4"/>
      <c r="AT60" s="4"/>
      <c r="AU60" s="4"/>
      <c r="AV60" s="4"/>
      <c r="AW60" s="4"/>
      <c r="AX60" s="4"/>
      <c r="AY60" s="4"/>
      <c r="AZ60" s="4"/>
      <c r="BA60" s="4"/>
      <c r="BB60" s="4"/>
      <c r="BC60" s="4"/>
      <c r="BD60" s="4"/>
      <c r="BE60" s="4"/>
    </row>
    <row r="61" spans="1:57" x14ac:dyDescent="0.3">
      <c r="A61" s="4"/>
      <c r="B61" s="4"/>
      <c r="C61" s="4"/>
      <c r="D61" s="4"/>
      <c r="E61" s="4"/>
      <c r="F61" s="4"/>
      <c r="G61" s="249"/>
      <c r="H61" s="4"/>
      <c r="I61" s="4"/>
      <c r="J61" s="4"/>
      <c r="K61" s="4"/>
      <c r="L61" s="4"/>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49"/>
      <c r="AL61" s="4"/>
      <c r="AM61" s="4"/>
      <c r="AN61" s="4"/>
      <c r="AO61" s="4"/>
      <c r="AP61" s="4"/>
      <c r="AQ61" s="4"/>
      <c r="AR61" s="4"/>
      <c r="AS61" s="4"/>
      <c r="AT61" s="4"/>
      <c r="AU61" s="4"/>
      <c r="AV61" s="4"/>
      <c r="AW61" s="4"/>
      <c r="AX61" s="4"/>
      <c r="AY61" s="4"/>
      <c r="AZ61" s="4"/>
      <c r="BA61" s="4"/>
      <c r="BB61" s="4"/>
      <c r="BC61" s="4"/>
      <c r="BD61" s="4"/>
      <c r="BE61" s="4"/>
    </row>
    <row r="62" spans="1:57" x14ac:dyDescent="0.3">
      <c r="A62" s="4"/>
      <c r="B62" s="4"/>
      <c r="C62" s="4"/>
      <c r="D62" s="4"/>
      <c r="E62" s="4"/>
      <c r="F62" s="4"/>
      <c r="G62" s="249"/>
      <c r="H62" s="4"/>
      <c r="I62" s="4"/>
      <c r="J62" s="4"/>
      <c r="K62" s="4"/>
      <c r="L62" s="4"/>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4"/>
      <c r="AM62" s="4"/>
      <c r="AN62" s="4"/>
      <c r="AO62" s="4"/>
      <c r="AP62" s="4"/>
      <c r="AQ62" s="4"/>
      <c r="AR62" s="4"/>
      <c r="AS62" s="4"/>
      <c r="AT62" s="4"/>
      <c r="AU62" s="4"/>
      <c r="AV62" s="4"/>
      <c r="AW62" s="4"/>
      <c r="AX62" s="4"/>
      <c r="AY62" s="4"/>
      <c r="AZ62" s="4"/>
      <c r="BA62" s="4"/>
      <c r="BB62" s="4"/>
      <c r="BC62" s="4"/>
      <c r="BD62" s="4"/>
      <c r="BE62" s="4"/>
    </row>
    <row r="63" spans="1:57" x14ac:dyDescent="0.3">
      <c r="A63" s="4"/>
      <c r="B63" s="4"/>
      <c r="C63" s="4"/>
      <c r="D63" s="4"/>
      <c r="E63" s="4"/>
      <c r="F63" s="4"/>
      <c r="G63" s="249"/>
      <c r="H63" s="4"/>
      <c r="I63" s="4"/>
      <c r="J63" s="4"/>
      <c r="K63" s="4"/>
      <c r="L63" s="4"/>
      <c r="M63" s="249"/>
      <c r="N63" s="249"/>
      <c r="O63" s="249"/>
      <c r="P63" s="249"/>
      <c r="Q63" s="249"/>
      <c r="R63" s="249"/>
      <c r="S63" s="249"/>
      <c r="T63" s="249"/>
      <c r="U63" s="249"/>
      <c r="V63" s="249"/>
      <c r="W63" s="249"/>
      <c r="X63" s="249"/>
      <c r="Y63" s="249"/>
      <c r="Z63" s="249"/>
      <c r="AA63" s="249"/>
      <c r="AB63" s="249"/>
      <c r="AC63" s="249"/>
      <c r="AD63" s="249"/>
      <c r="AE63" s="249"/>
      <c r="AF63" s="249"/>
      <c r="AG63" s="249"/>
      <c r="AH63" s="249"/>
      <c r="AI63" s="249"/>
      <c r="AJ63" s="249"/>
      <c r="AK63" s="249"/>
      <c r="AL63" s="4"/>
      <c r="AM63" s="4"/>
      <c r="AN63" s="4"/>
      <c r="AO63" s="4"/>
      <c r="AP63" s="4"/>
      <c r="AQ63" s="4"/>
      <c r="AR63" s="4"/>
      <c r="AS63" s="4"/>
      <c r="AT63" s="4"/>
      <c r="AU63" s="4"/>
      <c r="AV63" s="4"/>
      <c r="AW63" s="4"/>
      <c r="AX63" s="4"/>
      <c r="AY63" s="4"/>
      <c r="AZ63" s="4"/>
      <c r="BA63" s="4"/>
      <c r="BB63" s="4"/>
      <c r="BC63" s="4"/>
      <c r="BD63" s="4"/>
      <c r="BE63" s="4"/>
    </row>
    <row r="64" spans="1:57" x14ac:dyDescent="0.3">
      <c r="A64" s="4"/>
      <c r="B64" s="4"/>
      <c r="C64" s="4"/>
      <c r="D64" s="4"/>
      <c r="E64" s="4"/>
      <c r="F64" s="4"/>
      <c r="G64" s="249"/>
      <c r="H64" s="4"/>
      <c r="I64" s="4"/>
      <c r="J64" s="4"/>
      <c r="K64" s="4"/>
      <c r="L64" s="4"/>
      <c r="M64" s="249"/>
      <c r="N64" s="249"/>
      <c r="O64" s="249"/>
      <c r="P64" s="249"/>
      <c r="Q64" s="249"/>
      <c r="R64" s="249"/>
      <c r="S64" s="249"/>
      <c r="T64" s="249"/>
      <c r="U64" s="249"/>
      <c r="V64" s="249"/>
      <c r="W64" s="249"/>
      <c r="X64" s="249"/>
      <c r="Y64" s="249"/>
      <c r="Z64" s="249"/>
      <c r="AA64" s="249"/>
      <c r="AB64" s="249"/>
      <c r="AC64" s="249"/>
      <c r="AD64" s="249"/>
      <c r="AE64" s="249"/>
      <c r="AF64" s="249"/>
      <c r="AG64" s="249"/>
      <c r="AH64" s="249"/>
      <c r="AI64" s="249"/>
      <c r="AJ64" s="249"/>
      <c r="AK64" s="249"/>
      <c r="AL64" s="4"/>
      <c r="AM64" s="4"/>
      <c r="AN64" s="4"/>
      <c r="AO64" s="4"/>
      <c r="AP64" s="4"/>
      <c r="AQ64" s="4"/>
      <c r="AR64" s="4"/>
      <c r="AS64" s="4"/>
      <c r="AT64" s="4"/>
      <c r="AU64" s="4"/>
      <c r="AV64" s="4"/>
      <c r="AW64" s="4"/>
      <c r="AX64" s="4"/>
      <c r="AY64" s="4"/>
      <c r="AZ64" s="4"/>
      <c r="BA64" s="4"/>
      <c r="BB64" s="4"/>
      <c r="BC64" s="4"/>
      <c r="BD64" s="4"/>
      <c r="BE64" s="4"/>
    </row>
    <row r="65" spans="1:57" x14ac:dyDescent="0.3">
      <c r="A65" s="4"/>
      <c r="B65" s="4"/>
      <c r="C65" s="4"/>
      <c r="D65" s="4"/>
      <c r="E65" s="4"/>
      <c r="F65" s="4"/>
      <c r="G65" s="249"/>
      <c r="H65" s="4"/>
      <c r="I65" s="4"/>
      <c r="J65" s="4"/>
      <c r="K65" s="4"/>
      <c r="L65" s="4"/>
      <c r="M65" s="249"/>
      <c r="N65" s="249"/>
      <c r="O65" s="249"/>
      <c r="P65" s="249"/>
      <c r="Q65" s="249"/>
      <c r="R65" s="249"/>
      <c r="S65" s="249"/>
      <c r="T65" s="249"/>
      <c r="U65" s="249"/>
      <c r="V65" s="249"/>
      <c r="W65" s="249"/>
      <c r="X65" s="249"/>
      <c r="Y65" s="249"/>
      <c r="Z65" s="249"/>
      <c r="AA65" s="249"/>
      <c r="AB65" s="249"/>
      <c r="AC65" s="249"/>
      <c r="AD65" s="249"/>
      <c r="AE65" s="249"/>
      <c r="AF65" s="249"/>
      <c r="AG65" s="249"/>
      <c r="AH65" s="249"/>
      <c r="AI65" s="249"/>
      <c r="AJ65" s="249"/>
      <c r="AK65" s="249"/>
      <c r="AL65" s="4"/>
      <c r="AM65" s="4"/>
      <c r="AN65" s="4"/>
      <c r="AO65" s="4"/>
      <c r="AP65" s="4"/>
      <c r="AQ65" s="4"/>
      <c r="AR65" s="4"/>
      <c r="AS65" s="4"/>
      <c r="AT65" s="4"/>
      <c r="AU65" s="4"/>
      <c r="AV65" s="4"/>
      <c r="AW65" s="4"/>
      <c r="AX65" s="4"/>
      <c r="AY65" s="4"/>
      <c r="AZ65" s="4"/>
      <c r="BA65" s="4"/>
      <c r="BB65" s="4"/>
      <c r="BC65" s="4"/>
      <c r="BD65" s="4"/>
      <c r="BE65" s="4"/>
    </row>
    <row r="66" spans="1:57" x14ac:dyDescent="0.3">
      <c r="A66" s="4"/>
      <c r="B66" s="4"/>
      <c r="C66" s="4"/>
      <c r="D66" s="4"/>
      <c r="E66" s="4"/>
      <c r="F66" s="4"/>
      <c r="G66" s="249"/>
      <c r="H66" s="4"/>
      <c r="I66" s="4"/>
      <c r="J66" s="4"/>
      <c r="K66" s="4"/>
      <c r="L66" s="4"/>
      <c r="M66" s="249"/>
      <c r="N66" s="249"/>
      <c r="O66" s="249"/>
      <c r="P66" s="249"/>
      <c r="Q66" s="249"/>
      <c r="R66" s="249"/>
      <c r="S66" s="249"/>
      <c r="T66" s="249"/>
      <c r="U66" s="249"/>
      <c r="V66" s="249"/>
      <c r="W66" s="249"/>
      <c r="X66" s="249"/>
      <c r="Y66" s="249"/>
      <c r="Z66" s="249"/>
      <c r="AA66" s="249"/>
      <c r="AB66" s="249"/>
      <c r="AC66" s="249"/>
      <c r="AD66" s="249"/>
      <c r="AE66" s="249"/>
      <c r="AF66" s="249"/>
      <c r="AG66" s="249"/>
      <c r="AH66" s="249"/>
      <c r="AI66" s="249"/>
      <c r="AJ66" s="249"/>
      <c r="AK66" s="249"/>
      <c r="AL66" s="4"/>
      <c r="AM66" s="4"/>
      <c r="AN66" s="4"/>
      <c r="AO66" s="4"/>
      <c r="AP66" s="4"/>
      <c r="AQ66" s="4"/>
      <c r="AR66" s="4"/>
      <c r="AS66" s="4"/>
      <c r="AT66" s="4"/>
      <c r="AU66" s="4"/>
      <c r="AV66" s="4"/>
      <c r="AW66" s="4"/>
      <c r="AX66" s="4"/>
      <c r="AY66" s="4"/>
      <c r="AZ66" s="4"/>
      <c r="BA66" s="4"/>
      <c r="BB66" s="4"/>
      <c r="BC66" s="4"/>
      <c r="BD66" s="4"/>
      <c r="BE66" s="4"/>
    </row>
    <row r="67" spans="1:57" x14ac:dyDescent="0.3">
      <c r="A67" s="4"/>
      <c r="B67" s="4"/>
      <c r="C67" s="4"/>
      <c r="D67" s="4"/>
      <c r="E67" s="4"/>
      <c r="F67" s="4"/>
      <c r="G67" s="249"/>
      <c r="H67" s="4"/>
      <c r="I67" s="4"/>
      <c r="J67" s="4"/>
      <c r="K67" s="4"/>
      <c r="L67" s="4"/>
      <c r="M67" s="249"/>
      <c r="N67" s="249"/>
      <c r="O67" s="249"/>
      <c r="P67" s="249"/>
      <c r="Q67" s="249"/>
      <c r="R67" s="249"/>
      <c r="S67" s="249"/>
      <c r="T67" s="249"/>
      <c r="U67" s="249"/>
      <c r="V67" s="249"/>
      <c r="W67" s="249"/>
      <c r="X67" s="249"/>
      <c r="Y67" s="249"/>
      <c r="Z67" s="249"/>
      <c r="AA67" s="249"/>
      <c r="AB67" s="249"/>
      <c r="AC67" s="249"/>
      <c r="AD67" s="249"/>
      <c r="AE67" s="249"/>
      <c r="AF67" s="249"/>
      <c r="AG67" s="249"/>
      <c r="AH67" s="249"/>
      <c r="AI67" s="249"/>
      <c r="AJ67" s="249"/>
      <c r="AK67" s="249"/>
      <c r="AL67" s="4"/>
      <c r="AM67" s="4"/>
      <c r="AN67" s="4"/>
      <c r="AO67" s="4"/>
      <c r="AP67" s="4"/>
      <c r="AQ67" s="4"/>
      <c r="AR67" s="4"/>
      <c r="AS67" s="4"/>
      <c r="AT67" s="4"/>
      <c r="AU67" s="4"/>
      <c r="AV67" s="4"/>
      <c r="AW67" s="4"/>
      <c r="AX67" s="4"/>
      <c r="AY67" s="4"/>
      <c r="AZ67" s="4"/>
      <c r="BA67" s="4"/>
      <c r="BB67" s="4"/>
      <c r="BC67" s="4"/>
      <c r="BD67" s="4"/>
      <c r="BE67" s="4"/>
    </row>
    <row r="68" spans="1:57" x14ac:dyDescent="0.3">
      <c r="A68" s="4"/>
      <c r="B68" s="4"/>
      <c r="C68" s="4"/>
      <c r="D68" s="4"/>
      <c r="E68" s="4"/>
      <c r="F68" s="4"/>
      <c r="G68" s="249"/>
      <c r="H68" s="4"/>
      <c r="I68" s="4"/>
      <c r="J68" s="4"/>
      <c r="K68" s="4"/>
      <c r="L68" s="4"/>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49"/>
      <c r="AJ68" s="249"/>
      <c r="AK68" s="249"/>
      <c r="AL68" s="4"/>
      <c r="AM68" s="4"/>
      <c r="AN68" s="4"/>
      <c r="AO68" s="4"/>
      <c r="AP68" s="4"/>
      <c r="AQ68" s="4"/>
      <c r="AR68" s="4"/>
      <c r="AS68" s="4"/>
      <c r="AT68" s="4"/>
      <c r="AU68" s="4"/>
      <c r="AV68" s="4"/>
      <c r="AW68" s="4"/>
      <c r="AX68" s="4"/>
      <c r="AY68" s="4"/>
      <c r="AZ68" s="4"/>
      <c r="BA68" s="4"/>
      <c r="BB68" s="4"/>
      <c r="BC68" s="4"/>
      <c r="BD68" s="4"/>
      <c r="BE68" s="4"/>
    </row>
    <row r="69" spans="1:57" x14ac:dyDescent="0.3">
      <c r="A69" s="4"/>
      <c r="B69" s="4"/>
      <c r="C69" s="4"/>
      <c r="D69" s="4"/>
      <c r="E69" s="4"/>
      <c r="F69" s="4"/>
      <c r="G69" s="249"/>
      <c r="H69" s="4"/>
      <c r="I69" s="4"/>
      <c r="J69" s="4"/>
      <c r="K69" s="4"/>
      <c r="L69" s="4"/>
      <c r="M69" s="249"/>
      <c r="N69" s="249"/>
      <c r="O69" s="249"/>
      <c r="P69" s="249"/>
      <c r="Q69" s="249"/>
      <c r="R69" s="249"/>
      <c r="S69" s="249"/>
      <c r="T69" s="249"/>
      <c r="U69" s="249"/>
      <c r="V69" s="249"/>
      <c r="W69" s="249"/>
      <c r="X69" s="249"/>
      <c r="Y69" s="249"/>
      <c r="Z69" s="249"/>
      <c r="AA69" s="249"/>
      <c r="AB69" s="249"/>
      <c r="AC69" s="249"/>
      <c r="AD69" s="249"/>
      <c r="AE69" s="249"/>
      <c r="AF69" s="249"/>
      <c r="AG69" s="249"/>
      <c r="AH69" s="249"/>
      <c r="AI69" s="249"/>
      <c r="AJ69" s="249"/>
      <c r="AK69" s="249"/>
      <c r="AL69" s="4"/>
      <c r="AM69" s="4"/>
      <c r="AN69" s="4"/>
      <c r="AO69" s="4"/>
      <c r="AP69" s="4"/>
      <c r="AQ69" s="4"/>
      <c r="AR69" s="4"/>
      <c r="AS69" s="4"/>
      <c r="AT69" s="4"/>
      <c r="AU69" s="4"/>
      <c r="AV69" s="4"/>
      <c r="AW69" s="4"/>
      <c r="AX69" s="4"/>
      <c r="AY69" s="4"/>
      <c r="AZ69" s="4"/>
      <c r="BA69" s="4"/>
      <c r="BB69" s="4"/>
      <c r="BC69" s="4"/>
      <c r="BD69" s="4"/>
      <c r="BE69" s="4"/>
    </row>
    <row r="70" spans="1:57" x14ac:dyDescent="0.3">
      <c r="A70" s="4"/>
      <c r="B70" s="4"/>
      <c r="C70" s="4"/>
      <c r="D70" s="4"/>
      <c r="E70" s="4"/>
      <c r="F70" s="4"/>
      <c r="G70" s="249"/>
      <c r="H70" s="4"/>
      <c r="I70" s="4"/>
      <c r="J70" s="4"/>
      <c r="K70" s="4"/>
      <c r="L70" s="4"/>
      <c r="M70" s="249"/>
      <c r="N70" s="249"/>
      <c r="O70" s="249"/>
      <c r="P70" s="249"/>
      <c r="Q70" s="249"/>
      <c r="R70" s="249"/>
      <c r="S70" s="249"/>
      <c r="T70" s="249"/>
      <c r="U70" s="249"/>
      <c r="V70" s="249"/>
      <c r="W70" s="249"/>
      <c r="X70" s="249"/>
      <c r="Y70" s="249"/>
      <c r="Z70" s="249"/>
      <c r="AA70" s="249"/>
      <c r="AB70" s="249"/>
      <c r="AC70" s="249"/>
      <c r="AD70" s="249"/>
      <c r="AE70" s="249"/>
      <c r="AF70" s="249"/>
      <c r="AG70" s="249"/>
      <c r="AH70" s="249"/>
      <c r="AI70" s="249"/>
      <c r="AJ70" s="249"/>
      <c r="AK70" s="249"/>
      <c r="AL70" s="4"/>
      <c r="AM70" s="4"/>
      <c r="AN70" s="4"/>
      <c r="AO70" s="4"/>
      <c r="AP70" s="4"/>
      <c r="AQ70" s="4"/>
      <c r="AR70" s="4"/>
      <c r="AS70" s="4"/>
      <c r="AT70" s="4"/>
      <c r="AU70" s="4"/>
      <c r="AV70" s="4"/>
      <c r="AW70" s="4"/>
      <c r="AX70" s="4"/>
      <c r="AY70" s="4"/>
      <c r="AZ70" s="4"/>
      <c r="BA70" s="4"/>
      <c r="BB70" s="4"/>
      <c r="BC70" s="4"/>
      <c r="BD70" s="4"/>
      <c r="BE70" s="4"/>
    </row>
    <row r="71" spans="1:57" x14ac:dyDescent="0.3">
      <c r="A71" s="4"/>
      <c r="B71" s="4"/>
      <c r="C71" s="4"/>
      <c r="D71" s="4"/>
      <c r="E71" s="4"/>
      <c r="F71" s="4"/>
      <c r="G71" s="249"/>
      <c r="H71" s="4"/>
      <c r="I71" s="4"/>
      <c r="J71" s="4"/>
      <c r="K71" s="4"/>
      <c r="L71" s="4"/>
      <c r="M71" s="249"/>
      <c r="N71" s="249"/>
      <c r="O71" s="249"/>
      <c r="P71" s="249"/>
      <c r="Q71" s="249"/>
      <c r="R71" s="249"/>
      <c r="S71" s="249"/>
      <c r="T71" s="249"/>
      <c r="U71" s="249"/>
      <c r="V71" s="249"/>
      <c r="W71" s="249"/>
      <c r="X71" s="249"/>
      <c r="Y71" s="249"/>
      <c r="Z71" s="249"/>
      <c r="AA71" s="249"/>
      <c r="AB71" s="249"/>
      <c r="AC71" s="249"/>
      <c r="AD71" s="249"/>
      <c r="AE71" s="249"/>
      <c r="AF71" s="249"/>
      <c r="AG71" s="249"/>
      <c r="AH71" s="249"/>
      <c r="AI71" s="249"/>
      <c r="AJ71" s="249"/>
      <c r="AK71" s="249"/>
      <c r="AL71" s="4"/>
      <c r="AM71" s="4"/>
      <c r="AN71" s="4"/>
      <c r="AO71" s="4"/>
      <c r="AP71" s="4"/>
      <c r="AQ71" s="4"/>
      <c r="AR71" s="4"/>
      <c r="AS71" s="4"/>
      <c r="AT71" s="4"/>
      <c r="AU71" s="4"/>
      <c r="AV71" s="4"/>
      <c r="AW71" s="4"/>
      <c r="AX71" s="4"/>
      <c r="AY71" s="4"/>
      <c r="AZ71" s="4"/>
      <c r="BA71" s="4"/>
      <c r="BB71" s="4"/>
      <c r="BC71" s="4"/>
      <c r="BD71" s="4"/>
      <c r="BE71" s="4"/>
    </row>
    <row r="72" spans="1:57" x14ac:dyDescent="0.3">
      <c r="A72" s="4"/>
      <c r="B72" s="4"/>
      <c r="C72" s="4"/>
      <c r="D72" s="4"/>
      <c r="E72" s="4"/>
      <c r="F72" s="4"/>
      <c r="G72" s="249"/>
      <c r="H72" s="4"/>
      <c r="I72" s="4"/>
      <c r="J72" s="4"/>
      <c r="K72" s="4"/>
      <c r="L72" s="4"/>
      <c r="M72" s="249"/>
      <c r="N72" s="249"/>
      <c r="O72" s="249"/>
      <c r="P72" s="249"/>
      <c r="Q72" s="249"/>
      <c r="R72" s="249"/>
      <c r="S72" s="249"/>
      <c r="T72" s="249"/>
      <c r="U72" s="249"/>
      <c r="V72" s="249"/>
      <c r="W72" s="249"/>
      <c r="X72" s="249"/>
      <c r="Y72" s="249"/>
      <c r="Z72" s="249"/>
      <c r="AA72" s="249"/>
      <c r="AB72" s="249"/>
      <c r="AC72" s="249"/>
      <c r="AD72" s="249"/>
      <c r="AE72" s="249"/>
      <c r="AF72" s="249"/>
      <c r="AG72" s="249"/>
      <c r="AH72" s="249"/>
      <c r="AI72" s="249"/>
      <c r="AJ72" s="249"/>
      <c r="AK72" s="249"/>
      <c r="AL72" s="4"/>
      <c r="AM72" s="4"/>
      <c r="AN72" s="4"/>
      <c r="AO72" s="4"/>
      <c r="AP72" s="4"/>
      <c r="AQ72" s="4"/>
      <c r="AR72" s="4"/>
      <c r="AS72" s="4"/>
      <c r="AT72" s="4"/>
      <c r="AU72" s="4"/>
      <c r="AV72" s="4"/>
      <c r="AW72" s="4"/>
      <c r="AX72" s="4"/>
      <c r="AY72" s="4"/>
      <c r="AZ72" s="4"/>
      <c r="BA72" s="4"/>
      <c r="BB72" s="4"/>
      <c r="BC72" s="4"/>
      <c r="BD72" s="4"/>
      <c r="BE72" s="4"/>
    </row>
    <row r="73" spans="1:57" x14ac:dyDescent="0.3">
      <c r="A73" s="4"/>
      <c r="B73" s="4"/>
      <c r="C73" s="4"/>
      <c r="D73" s="4"/>
      <c r="E73" s="4"/>
      <c r="F73" s="4"/>
      <c r="G73" s="249"/>
      <c r="H73" s="4"/>
      <c r="I73" s="4"/>
      <c r="J73" s="4"/>
      <c r="K73" s="4"/>
      <c r="L73" s="4"/>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c r="AL73" s="4"/>
      <c r="AM73" s="4"/>
      <c r="AN73" s="4"/>
      <c r="AO73" s="4"/>
      <c r="AP73" s="4"/>
      <c r="AQ73" s="4"/>
      <c r="AR73" s="4"/>
      <c r="AS73" s="4"/>
      <c r="AT73" s="4"/>
      <c r="AU73" s="4"/>
      <c r="AV73" s="4"/>
      <c r="AW73" s="4"/>
      <c r="AX73" s="4"/>
      <c r="AY73" s="4"/>
      <c r="AZ73" s="4"/>
      <c r="BA73" s="4"/>
      <c r="BB73" s="4"/>
      <c r="BC73" s="4"/>
      <c r="BD73" s="4"/>
      <c r="BE73" s="4"/>
    </row>
    <row r="74" spans="1:57" x14ac:dyDescent="0.3">
      <c r="A74" s="4"/>
      <c r="B74" s="4"/>
      <c r="C74" s="4"/>
      <c r="D74" s="4"/>
      <c r="E74" s="4"/>
      <c r="F74" s="4"/>
      <c r="G74" s="249"/>
      <c r="H74" s="4"/>
      <c r="I74" s="4"/>
      <c r="J74" s="4"/>
      <c r="K74" s="4"/>
      <c r="L74" s="4"/>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4"/>
      <c r="AM74" s="4"/>
      <c r="AN74" s="4"/>
      <c r="AO74" s="4"/>
      <c r="AP74" s="4"/>
      <c r="AQ74" s="4"/>
      <c r="AR74" s="4"/>
      <c r="AS74" s="4"/>
      <c r="AT74" s="4"/>
      <c r="AU74" s="4"/>
      <c r="AV74" s="4"/>
      <c r="AW74" s="4"/>
      <c r="AX74" s="4"/>
      <c r="AY74" s="4"/>
      <c r="AZ74" s="4"/>
      <c r="BA74" s="4"/>
      <c r="BB74" s="4"/>
      <c r="BC74" s="4"/>
      <c r="BD74" s="4"/>
      <c r="BE74" s="4"/>
    </row>
    <row r="75" spans="1:57" x14ac:dyDescent="0.3">
      <c r="A75" s="4"/>
      <c r="B75" s="4"/>
      <c r="C75" s="4"/>
      <c r="D75" s="4"/>
      <c r="E75" s="4"/>
      <c r="F75" s="4"/>
      <c r="G75" s="249"/>
      <c r="H75" s="4"/>
      <c r="I75" s="4"/>
      <c r="J75" s="4"/>
      <c r="K75" s="4"/>
      <c r="L75" s="4"/>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49"/>
      <c r="AL75" s="4"/>
      <c r="AM75" s="4"/>
      <c r="AN75" s="4"/>
      <c r="AO75" s="4"/>
      <c r="AP75" s="4"/>
      <c r="AQ75" s="4"/>
      <c r="AR75" s="4"/>
      <c r="AS75" s="4"/>
      <c r="AT75" s="4"/>
      <c r="AU75" s="4"/>
      <c r="AV75" s="4"/>
      <c r="AW75" s="4"/>
      <c r="AX75" s="4"/>
      <c r="AY75" s="4"/>
      <c r="AZ75" s="4"/>
      <c r="BA75" s="4"/>
      <c r="BB75" s="4"/>
      <c r="BC75" s="4"/>
      <c r="BD75" s="4"/>
      <c r="BE75" s="4"/>
    </row>
    <row r="76" spans="1:57" x14ac:dyDescent="0.3">
      <c r="A76" s="4"/>
      <c r="B76" s="4"/>
      <c r="C76" s="4"/>
      <c r="D76" s="4"/>
      <c r="E76" s="4"/>
      <c r="F76" s="4"/>
      <c r="G76" s="249"/>
      <c r="H76" s="4"/>
      <c r="I76" s="4"/>
      <c r="J76" s="4"/>
      <c r="K76" s="4"/>
      <c r="L76" s="4"/>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49"/>
      <c r="AL76" s="4"/>
      <c r="AM76" s="4"/>
      <c r="AN76" s="4"/>
      <c r="AO76" s="4"/>
      <c r="AP76" s="4"/>
      <c r="AQ76" s="4"/>
      <c r="AR76" s="4"/>
      <c r="AS76" s="4"/>
      <c r="AT76" s="4"/>
      <c r="AU76" s="4"/>
      <c r="AV76" s="4"/>
      <c r="AW76" s="4"/>
      <c r="AX76" s="4"/>
      <c r="AY76" s="4"/>
      <c r="AZ76" s="4"/>
      <c r="BA76" s="4"/>
      <c r="BB76" s="4"/>
      <c r="BC76" s="4"/>
      <c r="BD76" s="4"/>
      <c r="BE76" s="4"/>
    </row>
    <row r="77" spans="1:57" x14ac:dyDescent="0.3">
      <c r="A77" s="4"/>
      <c r="B77" s="4"/>
      <c r="C77" s="4"/>
      <c r="D77" s="4"/>
      <c r="E77" s="4"/>
      <c r="F77" s="4"/>
      <c r="G77" s="249"/>
      <c r="H77" s="4"/>
      <c r="I77" s="4"/>
      <c r="J77" s="4"/>
      <c r="K77" s="4"/>
      <c r="L77" s="4"/>
      <c r="M77" s="249"/>
      <c r="N77" s="249"/>
      <c r="O77" s="249"/>
      <c r="P77" s="249"/>
      <c r="Q77" s="249"/>
      <c r="R77" s="249"/>
      <c r="S77" s="249"/>
      <c r="T77" s="249"/>
      <c r="U77" s="249"/>
      <c r="V77" s="249"/>
      <c r="W77" s="249"/>
      <c r="X77" s="249"/>
      <c r="Y77" s="249"/>
      <c r="Z77" s="249"/>
      <c r="AA77" s="249"/>
      <c r="AB77" s="249"/>
      <c r="AC77" s="249"/>
      <c r="AD77" s="249"/>
      <c r="AE77" s="249"/>
      <c r="AF77" s="249"/>
      <c r="AG77" s="249"/>
      <c r="AH77" s="249"/>
      <c r="AI77" s="249"/>
      <c r="AJ77" s="249"/>
      <c r="AK77" s="249"/>
      <c r="AL77" s="4"/>
      <c r="AM77" s="4"/>
      <c r="AN77" s="4"/>
      <c r="AO77" s="4"/>
      <c r="AP77" s="4"/>
      <c r="AQ77" s="4"/>
      <c r="AR77" s="4"/>
      <c r="AS77" s="4"/>
      <c r="AT77" s="4"/>
      <c r="AU77" s="4"/>
      <c r="AV77" s="4"/>
      <c r="AW77" s="4"/>
      <c r="AX77" s="4"/>
      <c r="AY77" s="4"/>
      <c r="AZ77" s="4"/>
      <c r="BA77" s="4"/>
      <c r="BB77" s="4"/>
      <c r="BC77" s="4"/>
      <c r="BD77" s="4"/>
      <c r="BE77" s="4"/>
    </row>
    <row r="78" spans="1:57" x14ac:dyDescent="0.3">
      <c r="A78" s="4"/>
      <c r="B78" s="4"/>
      <c r="C78" s="4"/>
      <c r="D78" s="4"/>
      <c r="E78" s="4"/>
      <c r="F78" s="4"/>
      <c r="G78" s="249"/>
      <c r="H78" s="4"/>
      <c r="I78" s="4"/>
      <c r="J78" s="4"/>
      <c r="K78" s="4"/>
      <c r="L78" s="4"/>
      <c r="M78" s="249"/>
      <c r="N78" s="249"/>
      <c r="O78" s="249"/>
      <c r="P78" s="249"/>
      <c r="Q78" s="249"/>
      <c r="R78" s="249"/>
      <c r="S78" s="249"/>
      <c r="T78" s="249"/>
      <c r="U78" s="249"/>
      <c r="V78" s="249"/>
      <c r="W78" s="249"/>
      <c r="X78" s="249"/>
      <c r="Y78" s="249"/>
      <c r="Z78" s="249"/>
      <c r="AA78" s="249"/>
      <c r="AB78" s="249"/>
      <c r="AC78" s="249"/>
      <c r="AD78" s="249"/>
      <c r="AE78" s="249"/>
      <c r="AF78" s="249"/>
      <c r="AG78" s="249"/>
      <c r="AH78" s="249"/>
      <c r="AI78" s="249"/>
      <c r="AJ78" s="249"/>
      <c r="AK78" s="249"/>
      <c r="AL78" s="4"/>
      <c r="AM78" s="4"/>
      <c r="AN78" s="4"/>
      <c r="AO78" s="4"/>
      <c r="AP78" s="4"/>
      <c r="AQ78" s="4"/>
      <c r="AR78" s="4"/>
      <c r="AS78" s="4"/>
      <c r="AT78" s="4"/>
      <c r="AU78" s="4"/>
      <c r="AV78" s="4"/>
      <c r="AW78" s="4"/>
      <c r="AX78" s="4"/>
      <c r="AY78" s="4"/>
      <c r="AZ78" s="4"/>
      <c r="BA78" s="4"/>
      <c r="BB78" s="4"/>
      <c r="BC78" s="4"/>
      <c r="BD78" s="4"/>
      <c r="BE78" s="4"/>
    </row>
    <row r="79" spans="1:57" x14ac:dyDescent="0.3">
      <c r="A79" s="4"/>
      <c r="B79" s="4"/>
      <c r="C79" s="4"/>
      <c r="D79" s="4"/>
      <c r="E79" s="4"/>
      <c r="F79" s="4"/>
      <c r="G79" s="249"/>
      <c r="H79" s="4"/>
      <c r="I79" s="4"/>
      <c r="J79" s="4"/>
      <c r="K79" s="4"/>
      <c r="L79" s="4"/>
      <c r="M79" s="249"/>
      <c r="N79" s="249"/>
      <c r="O79" s="249"/>
      <c r="P79" s="249"/>
      <c r="Q79" s="249"/>
      <c r="R79" s="249"/>
      <c r="S79" s="249"/>
      <c r="T79" s="249"/>
      <c r="U79" s="249"/>
      <c r="V79" s="249"/>
      <c r="W79" s="249"/>
      <c r="X79" s="249"/>
      <c r="Y79" s="249"/>
      <c r="Z79" s="249"/>
      <c r="AA79" s="249"/>
      <c r="AB79" s="249"/>
      <c r="AC79" s="249"/>
      <c r="AD79" s="249"/>
      <c r="AE79" s="249"/>
      <c r="AF79" s="249"/>
      <c r="AG79" s="249"/>
      <c r="AH79" s="249"/>
      <c r="AI79" s="249"/>
      <c r="AJ79" s="249"/>
      <c r="AK79" s="249"/>
      <c r="AL79" s="4"/>
      <c r="AM79" s="4"/>
      <c r="AN79" s="4"/>
      <c r="AO79" s="4"/>
      <c r="AP79" s="4"/>
      <c r="AQ79" s="4"/>
      <c r="AR79" s="4"/>
      <c r="AS79" s="4"/>
      <c r="AT79" s="4"/>
      <c r="AU79" s="4"/>
      <c r="AV79" s="4"/>
      <c r="AW79" s="4"/>
      <c r="AX79" s="4"/>
      <c r="AY79" s="4"/>
      <c r="AZ79" s="4"/>
      <c r="BA79" s="4"/>
      <c r="BB79" s="4"/>
      <c r="BC79" s="4"/>
      <c r="BD79" s="4"/>
      <c r="BE79" s="4"/>
    </row>
    <row r="80" spans="1:57" x14ac:dyDescent="0.3">
      <c r="A80" s="4"/>
      <c r="B80" s="4"/>
      <c r="C80" s="4"/>
      <c r="D80" s="4"/>
      <c r="E80" s="4"/>
      <c r="F80" s="4"/>
      <c r="G80" s="249"/>
      <c r="H80" s="4"/>
      <c r="I80" s="4"/>
      <c r="J80" s="4"/>
      <c r="K80" s="4"/>
      <c r="L80" s="4"/>
      <c r="M80" s="249"/>
      <c r="N80" s="249"/>
      <c r="O80" s="249"/>
      <c r="P80" s="249"/>
      <c r="Q80" s="249"/>
      <c r="R80" s="249"/>
      <c r="S80" s="249"/>
      <c r="T80" s="249"/>
      <c r="U80" s="249"/>
      <c r="V80" s="249"/>
      <c r="W80" s="249"/>
      <c r="X80" s="249"/>
      <c r="Y80" s="249"/>
      <c r="Z80" s="249"/>
      <c r="AA80" s="249"/>
      <c r="AB80" s="249"/>
      <c r="AC80" s="249"/>
      <c r="AD80" s="249"/>
      <c r="AE80" s="249"/>
      <c r="AF80" s="249"/>
      <c r="AG80" s="249"/>
      <c r="AH80" s="249"/>
      <c r="AI80" s="249"/>
      <c r="AJ80" s="249"/>
      <c r="AK80" s="249"/>
      <c r="AL80" s="4"/>
      <c r="AM80" s="4"/>
      <c r="AN80" s="4"/>
      <c r="AO80" s="4"/>
      <c r="AP80" s="4"/>
      <c r="AQ80" s="4"/>
      <c r="AR80" s="4"/>
      <c r="AS80" s="4"/>
      <c r="AT80" s="4"/>
      <c r="AU80" s="4"/>
      <c r="AV80" s="4"/>
      <c r="AW80" s="4"/>
      <c r="AX80" s="4"/>
      <c r="AY80" s="4"/>
      <c r="AZ80" s="4"/>
      <c r="BA80" s="4"/>
      <c r="BB80" s="4"/>
      <c r="BC80" s="4"/>
      <c r="BD80" s="4"/>
      <c r="BE80" s="4"/>
    </row>
    <row r="81" spans="1:57" x14ac:dyDescent="0.3">
      <c r="A81" s="4"/>
      <c r="B81" s="4"/>
      <c r="C81" s="4"/>
      <c r="D81" s="4"/>
      <c r="E81" s="4"/>
      <c r="F81" s="4"/>
      <c r="G81" s="249"/>
      <c r="H81" s="4"/>
      <c r="I81" s="4"/>
      <c r="J81" s="4"/>
      <c r="K81" s="4"/>
      <c r="L81" s="4"/>
      <c r="M81" s="249"/>
      <c r="N81" s="249"/>
      <c r="O81" s="249"/>
      <c r="P81" s="249"/>
      <c r="Q81" s="249"/>
      <c r="R81" s="249"/>
      <c r="S81" s="249"/>
      <c r="T81" s="249"/>
      <c r="U81" s="249"/>
      <c r="V81" s="249"/>
      <c r="W81" s="249"/>
      <c r="X81" s="249"/>
      <c r="Y81" s="249"/>
      <c r="Z81" s="249"/>
      <c r="AA81" s="249"/>
      <c r="AB81" s="249"/>
      <c r="AC81" s="249"/>
      <c r="AD81" s="249"/>
      <c r="AE81" s="249"/>
      <c r="AF81" s="249"/>
      <c r="AG81" s="249"/>
      <c r="AH81" s="249"/>
      <c r="AI81" s="249"/>
      <c r="AJ81" s="249"/>
      <c r="AK81" s="249"/>
      <c r="AL81" s="4"/>
      <c r="AM81" s="4"/>
      <c r="AN81" s="4"/>
      <c r="AO81" s="4"/>
      <c r="AP81" s="4"/>
      <c r="AQ81" s="4"/>
      <c r="AR81" s="4"/>
      <c r="AS81" s="4"/>
      <c r="AT81" s="4"/>
      <c r="AU81" s="4"/>
      <c r="AV81" s="4"/>
      <c r="AW81" s="4"/>
      <c r="AX81" s="4"/>
      <c r="AY81" s="4"/>
      <c r="AZ81" s="4"/>
      <c r="BA81" s="4"/>
      <c r="BB81" s="4"/>
      <c r="BC81" s="4"/>
      <c r="BD81" s="4"/>
      <c r="BE81" s="4"/>
    </row>
    <row r="82" spans="1:57" x14ac:dyDescent="0.3">
      <c r="A82" s="4"/>
      <c r="B82" s="4"/>
      <c r="C82" s="4"/>
      <c r="D82" s="4"/>
      <c r="E82" s="4"/>
      <c r="F82" s="4"/>
      <c r="G82" s="249"/>
      <c r="H82" s="4"/>
      <c r="I82" s="4"/>
      <c r="J82" s="4"/>
      <c r="K82" s="4"/>
      <c r="L82" s="4"/>
      <c r="M82" s="249"/>
      <c r="N82" s="249"/>
      <c r="O82" s="249"/>
      <c r="P82" s="249"/>
      <c r="Q82" s="249"/>
      <c r="R82" s="249"/>
      <c r="S82" s="249"/>
      <c r="T82" s="249"/>
      <c r="U82" s="249"/>
      <c r="V82" s="249"/>
      <c r="W82" s="249"/>
      <c r="X82" s="249"/>
      <c r="Y82" s="249"/>
      <c r="Z82" s="249"/>
      <c r="AA82" s="249"/>
      <c r="AB82" s="249"/>
      <c r="AC82" s="249"/>
      <c r="AD82" s="249"/>
      <c r="AE82" s="249"/>
      <c r="AF82" s="249"/>
      <c r="AG82" s="249"/>
      <c r="AH82" s="249"/>
      <c r="AI82" s="249"/>
      <c r="AJ82" s="249"/>
      <c r="AK82" s="249"/>
      <c r="AL82" s="4"/>
      <c r="AM82" s="4"/>
      <c r="AN82" s="4"/>
      <c r="AO82" s="4"/>
      <c r="AP82" s="4"/>
      <c r="AQ82" s="4"/>
      <c r="AR82" s="4"/>
      <c r="AS82" s="4"/>
      <c r="AT82" s="4"/>
      <c r="AU82" s="4"/>
      <c r="AV82" s="4"/>
      <c r="AW82" s="4"/>
      <c r="AX82" s="4"/>
      <c r="AY82" s="4"/>
      <c r="AZ82" s="4"/>
      <c r="BA82" s="4"/>
      <c r="BB82" s="4"/>
      <c r="BC82" s="4"/>
      <c r="BD82" s="4"/>
      <c r="BE82" s="4"/>
    </row>
    <row r="83" spans="1:57" x14ac:dyDescent="0.3">
      <c r="A83" s="4"/>
      <c r="B83" s="4"/>
      <c r="C83" s="4"/>
      <c r="D83" s="4"/>
      <c r="E83" s="4"/>
      <c r="F83" s="4"/>
      <c r="G83" s="249"/>
      <c r="H83" s="4"/>
      <c r="I83" s="4"/>
      <c r="J83" s="4"/>
      <c r="K83" s="4"/>
      <c r="L83" s="4"/>
      <c r="M83" s="249"/>
      <c r="N83" s="249"/>
      <c r="O83" s="249"/>
      <c r="P83" s="249"/>
      <c r="Q83" s="249"/>
      <c r="R83" s="249"/>
      <c r="S83" s="249"/>
      <c r="T83" s="249"/>
      <c r="U83" s="249"/>
      <c r="V83" s="249"/>
      <c r="W83" s="249"/>
      <c r="X83" s="249"/>
      <c r="Y83" s="249"/>
      <c r="Z83" s="249"/>
      <c r="AA83" s="249"/>
      <c r="AB83" s="249"/>
      <c r="AC83" s="249"/>
      <c r="AD83" s="249"/>
      <c r="AE83" s="249"/>
      <c r="AF83" s="249"/>
      <c r="AG83" s="249"/>
      <c r="AH83" s="249"/>
      <c r="AI83" s="249"/>
      <c r="AJ83" s="249"/>
      <c r="AK83" s="249"/>
      <c r="AL83" s="4"/>
      <c r="AM83" s="4"/>
      <c r="AN83" s="4"/>
      <c r="AO83" s="4"/>
      <c r="AP83" s="4"/>
      <c r="AQ83" s="4"/>
      <c r="AR83" s="4"/>
      <c r="AS83" s="4"/>
      <c r="AT83" s="4"/>
      <c r="AU83" s="4"/>
      <c r="AV83" s="4"/>
      <c r="AW83" s="4"/>
      <c r="AX83" s="4"/>
      <c r="AY83" s="4"/>
      <c r="AZ83" s="4"/>
      <c r="BA83" s="4"/>
      <c r="BB83" s="4"/>
      <c r="BC83" s="4"/>
      <c r="BD83" s="4"/>
      <c r="BE83" s="4"/>
    </row>
    <row r="84" spans="1:57" x14ac:dyDescent="0.3">
      <c r="A84" s="4"/>
      <c r="B84" s="4"/>
      <c r="C84" s="4"/>
      <c r="D84" s="4"/>
      <c r="E84" s="4"/>
      <c r="F84" s="4"/>
      <c r="G84" s="249"/>
      <c r="H84" s="4"/>
      <c r="I84" s="4"/>
      <c r="J84" s="4"/>
      <c r="K84" s="4"/>
      <c r="L84" s="4"/>
      <c r="M84" s="249"/>
      <c r="N84" s="249"/>
      <c r="O84" s="249"/>
      <c r="P84" s="249"/>
      <c r="Q84" s="249"/>
      <c r="R84" s="249"/>
      <c r="S84" s="249"/>
      <c r="T84" s="249"/>
      <c r="U84" s="249"/>
      <c r="V84" s="249"/>
      <c r="W84" s="249"/>
      <c r="X84" s="249"/>
      <c r="Y84" s="249"/>
      <c r="Z84" s="249"/>
      <c r="AA84" s="249"/>
      <c r="AB84" s="249"/>
      <c r="AC84" s="249"/>
      <c r="AD84" s="249"/>
      <c r="AE84" s="249"/>
      <c r="AF84" s="249"/>
      <c r="AG84" s="249"/>
      <c r="AH84" s="249"/>
      <c r="AI84" s="249"/>
      <c r="AJ84" s="249"/>
      <c r="AK84" s="249"/>
      <c r="AL84" s="4"/>
      <c r="AM84" s="4"/>
      <c r="AN84" s="4"/>
      <c r="AO84" s="4"/>
      <c r="AP84" s="4"/>
      <c r="AQ84" s="4"/>
      <c r="AR84" s="4"/>
      <c r="AS84" s="4"/>
      <c r="AT84" s="4"/>
      <c r="AU84" s="4"/>
      <c r="AV84" s="4"/>
      <c r="AW84" s="4"/>
      <c r="AX84" s="4"/>
      <c r="AY84" s="4"/>
      <c r="AZ84" s="4"/>
      <c r="BA84" s="4"/>
      <c r="BB84" s="4"/>
      <c r="BC84" s="4"/>
      <c r="BD84" s="4"/>
      <c r="BE84" s="4"/>
    </row>
    <row r="85" spans="1:57" x14ac:dyDescent="0.3">
      <c r="A85" s="4"/>
      <c r="B85" s="4"/>
      <c r="C85" s="4"/>
      <c r="D85" s="4"/>
      <c r="E85" s="4"/>
      <c r="F85" s="4"/>
      <c r="G85" s="249"/>
      <c r="H85" s="4"/>
      <c r="I85" s="4"/>
      <c r="J85" s="4"/>
      <c r="K85" s="4"/>
      <c r="L85" s="4"/>
      <c r="M85" s="249"/>
      <c r="N85" s="249"/>
      <c r="O85" s="249"/>
      <c r="P85" s="249"/>
      <c r="Q85" s="249"/>
      <c r="R85" s="249"/>
      <c r="S85" s="249"/>
      <c r="T85" s="249"/>
      <c r="U85" s="249"/>
      <c r="V85" s="249"/>
      <c r="W85" s="249"/>
      <c r="X85" s="249"/>
      <c r="Y85" s="249"/>
      <c r="Z85" s="249"/>
      <c r="AA85" s="249"/>
      <c r="AB85" s="249"/>
      <c r="AC85" s="249"/>
      <c r="AD85" s="249"/>
      <c r="AE85" s="249"/>
      <c r="AF85" s="249"/>
      <c r="AG85" s="249"/>
      <c r="AH85" s="249"/>
      <c r="AI85" s="249"/>
      <c r="AJ85" s="249"/>
      <c r="AK85" s="249"/>
      <c r="AL85" s="4"/>
      <c r="AM85" s="4"/>
      <c r="AN85" s="4"/>
      <c r="AO85" s="4"/>
      <c r="AP85" s="4"/>
      <c r="AQ85" s="4"/>
      <c r="AR85" s="4"/>
      <c r="AS85" s="4"/>
      <c r="AT85" s="4"/>
      <c r="AU85" s="4"/>
      <c r="AV85" s="4"/>
      <c r="AW85" s="4"/>
      <c r="AX85" s="4"/>
      <c r="AY85" s="4"/>
      <c r="AZ85" s="4"/>
      <c r="BA85" s="4"/>
      <c r="BB85" s="4"/>
      <c r="BC85" s="4"/>
      <c r="BD85" s="4"/>
      <c r="BE85" s="4"/>
    </row>
    <row r="86" spans="1:57" x14ac:dyDescent="0.3">
      <c r="A86" s="4"/>
      <c r="B86" s="4"/>
      <c r="C86" s="4"/>
      <c r="D86" s="4"/>
      <c r="E86" s="4"/>
      <c r="F86" s="4"/>
      <c r="G86" s="249"/>
      <c r="H86" s="4"/>
      <c r="I86" s="4"/>
      <c r="J86" s="4"/>
      <c r="K86" s="4"/>
      <c r="L86" s="4"/>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c r="AL86" s="4"/>
      <c r="AM86" s="4"/>
      <c r="AN86" s="4"/>
      <c r="AO86" s="4"/>
      <c r="AP86" s="4"/>
      <c r="AQ86" s="4"/>
      <c r="AR86" s="4"/>
      <c r="AS86" s="4"/>
      <c r="AT86" s="4"/>
      <c r="AU86" s="4"/>
      <c r="AV86" s="4"/>
      <c r="AW86" s="4"/>
      <c r="AX86" s="4"/>
      <c r="AY86" s="4"/>
      <c r="AZ86" s="4"/>
      <c r="BA86" s="4"/>
      <c r="BB86" s="4"/>
      <c r="BC86" s="4"/>
      <c r="BD86" s="4"/>
      <c r="BE86" s="4"/>
    </row>
    <row r="87" spans="1:57" x14ac:dyDescent="0.3">
      <c r="A87" s="4"/>
      <c r="B87" s="4"/>
      <c r="C87" s="4"/>
      <c r="D87" s="4"/>
      <c r="E87" s="4"/>
      <c r="F87" s="4"/>
      <c r="G87" s="249"/>
      <c r="H87" s="4"/>
      <c r="I87" s="4"/>
      <c r="J87" s="4"/>
      <c r="K87" s="4"/>
      <c r="L87" s="4"/>
      <c r="M87" s="249"/>
      <c r="N87" s="249"/>
      <c r="O87" s="249"/>
      <c r="P87" s="249"/>
      <c r="Q87" s="249"/>
      <c r="R87" s="249"/>
      <c r="S87" s="249"/>
      <c r="T87" s="249"/>
      <c r="U87" s="249"/>
      <c r="V87" s="249"/>
      <c r="W87" s="249"/>
      <c r="X87" s="249"/>
      <c r="Y87" s="249"/>
      <c r="Z87" s="249"/>
      <c r="AA87" s="249"/>
      <c r="AB87" s="249"/>
      <c r="AC87" s="249"/>
      <c r="AD87" s="249"/>
      <c r="AE87" s="249"/>
      <c r="AF87" s="249"/>
      <c r="AG87" s="249"/>
      <c r="AH87" s="249"/>
      <c r="AI87" s="249"/>
      <c r="AJ87" s="249"/>
      <c r="AK87" s="249"/>
      <c r="AL87" s="4"/>
      <c r="AM87" s="4"/>
      <c r="AN87" s="4"/>
      <c r="AO87" s="4"/>
      <c r="AP87" s="4"/>
      <c r="AQ87" s="4"/>
      <c r="AR87" s="4"/>
      <c r="AS87" s="4"/>
      <c r="AT87" s="4"/>
      <c r="AU87" s="4"/>
      <c r="AV87" s="4"/>
      <c r="AW87" s="4"/>
      <c r="AX87" s="4"/>
      <c r="AY87" s="4"/>
      <c r="AZ87" s="4"/>
      <c r="BA87" s="4"/>
      <c r="BB87" s="4"/>
      <c r="BC87" s="4"/>
      <c r="BD87" s="4"/>
      <c r="BE87" s="4"/>
    </row>
    <row r="88" spans="1:57" x14ac:dyDescent="0.3">
      <c r="A88" s="4"/>
      <c r="B88" s="4"/>
      <c r="C88" s="4"/>
      <c r="D88" s="4"/>
      <c r="E88" s="4"/>
      <c r="F88" s="4"/>
      <c r="G88" s="249"/>
      <c r="H88" s="4"/>
      <c r="I88" s="4"/>
      <c r="J88" s="4"/>
      <c r="K88" s="4"/>
      <c r="L88" s="4"/>
      <c r="M88" s="249"/>
      <c r="N88" s="249"/>
      <c r="O88" s="249"/>
      <c r="P88" s="249"/>
      <c r="Q88" s="249"/>
      <c r="R88" s="249"/>
      <c r="S88" s="249"/>
      <c r="T88" s="249"/>
      <c r="U88" s="249"/>
      <c r="V88" s="249"/>
      <c r="W88" s="249"/>
      <c r="X88" s="249"/>
      <c r="Y88" s="249"/>
      <c r="Z88" s="249"/>
      <c r="AA88" s="249"/>
      <c r="AB88" s="249"/>
      <c r="AC88" s="249"/>
      <c r="AD88" s="249"/>
      <c r="AE88" s="249"/>
      <c r="AF88" s="249"/>
      <c r="AG88" s="249"/>
      <c r="AH88" s="249"/>
      <c r="AI88" s="249"/>
      <c r="AJ88" s="249"/>
      <c r="AK88" s="249"/>
      <c r="AL88" s="4"/>
      <c r="AM88" s="4"/>
      <c r="AN88" s="4"/>
      <c r="AO88" s="4"/>
      <c r="AP88" s="4"/>
      <c r="AQ88" s="4"/>
      <c r="AR88" s="4"/>
      <c r="AS88" s="4"/>
      <c r="AT88" s="4"/>
      <c r="AU88" s="4"/>
      <c r="AV88" s="4"/>
      <c r="AW88" s="4"/>
      <c r="AX88" s="4"/>
      <c r="AY88" s="4"/>
      <c r="AZ88" s="4"/>
      <c r="BA88" s="4"/>
      <c r="BB88" s="4"/>
      <c r="BC88" s="4"/>
      <c r="BD88" s="4"/>
      <c r="BE88" s="4"/>
    </row>
    <row r="89" spans="1:57" x14ac:dyDescent="0.3">
      <c r="A89" s="4"/>
      <c r="B89" s="4"/>
      <c r="C89" s="4"/>
      <c r="D89" s="4"/>
      <c r="E89" s="4"/>
      <c r="F89" s="4"/>
      <c r="G89" s="249"/>
      <c r="H89" s="4"/>
      <c r="I89" s="4"/>
      <c r="J89" s="4"/>
      <c r="K89" s="4"/>
      <c r="L89" s="4"/>
      <c r="M89" s="249"/>
      <c r="N89" s="249"/>
      <c r="O89" s="249"/>
      <c r="P89" s="249"/>
      <c r="Q89" s="249"/>
      <c r="R89" s="249"/>
      <c r="S89" s="249"/>
      <c r="T89" s="249"/>
      <c r="U89" s="249"/>
      <c r="V89" s="249"/>
      <c r="W89" s="249"/>
      <c r="X89" s="249"/>
      <c r="Y89" s="249"/>
      <c r="Z89" s="249"/>
      <c r="AA89" s="249"/>
      <c r="AB89" s="249"/>
      <c r="AC89" s="249"/>
      <c r="AD89" s="249"/>
      <c r="AE89" s="249"/>
      <c r="AF89" s="249"/>
      <c r="AG89" s="249"/>
      <c r="AH89" s="249"/>
      <c r="AI89" s="249"/>
      <c r="AJ89" s="249"/>
      <c r="AK89" s="249"/>
      <c r="AL89" s="4"/>
      <c r="AM89" s="4"/>
      <c r="AN89" s="4"/>
      <c r="AO89" s="4"/>
      <c r="AP89" s="4"/>
      <c r="AQ89" s="4"/>
      <c r="AR89" s="4"/>
      <c r="AS89" s="4"/>
      <c r="AT89" s="4"/>
      <c r="AU89" s="4"/>
      <c r="AV89" s="4"/>
      <c r="AW89" s="4"/>
      <c r="AX89" s="4"/>
      <c r="AY89" s="4"/>
      <c r="AZ89" s="4"/>
      <c r="BA89" s="4"/>
      <c r="BB89" s="4"/>
      <c r="BC89" s="4"/>
      <c r="BD89" s="4"/>
      <c r="BE89" s="4"/>
    </row>
    <row r="90" spans="1:57" x14ac:dyDescent="0.3">
      <c r="A90" s="4"/>
      <c r="B90" s="4"/>
      <c r="C90" s="4"/>
      <c r="D90" s="4"/>
      <c r="E90" s="4"/>
      <c r="F90" s="4"/>
      <c r="G90" s="249"/>
      <c r="H90" s="4"/>
      <c r="I90" s="4"/>
      <c r="J90" s="4"/>
      <c r="K90" s="4"/>
      <c r="L90" s="4"/>
      <c r="M90" s="249"/>
      <c r="N90" s="249"/>
      <c r="O90" s="249"/>
      <c r="P90" s="249"/>
      <c r="Q90" s="249"/>
      <c r="R90" s="249"/>
      <c r="S90" s="249"/>
      <c r="T90" s="249"/>
      <c r="U90" s="249"/>
      <c r="V90" s="249"/>
      <c r="W90" s="249"/>
      <c r="X90" s="249"/>
      <c r="Y90" s="249"/>
      <c r="Z90" s="249"/>
      <c r="AA90" s="249"/>
      <c r="AB90" s="249"/>
      <c r="AC90" s="249"/>
      <c r="AD90" s="249"/>
      <c r="AE90" s="249"/>
      <c r="AF90" s="249"/>
      <c r="AG90" s="249"/>
      <c r="AH90" s="249"/>
      <c r="AI90" s="249"/>
      <c r="AJ90" s="249"/>
      <c r="AK90" s="249"/>
      <c r="AL90" s="4"/>
      <c r="AM90" s="4"/>
      <c r="AN90" s="4"/>
      <c r="AO90" s="4"/>
      <c r="AP90" s="4"/>
      <c r="AQ90" s="4"/>
      <c r="AR90" s="4"/>
      <c r="AS90" s="4"/>
      <c r="AT90" s="4"/>
      <c r="AU90" s="4"/>
      <c r="AV90" s="4"/>
      <c r="AW90" s="4"/>
      <c r="AX90" s="4"/>
      <c r="AY90" s="4"/>
      <c r="AZ90" s="4"/>
      <c r="BA90" s="4"/>
      <c r="BB90" s="4"/>
      <c r="BC90" s="4"/>
      <c r="BD90" s="4"/>
      <c r="BE90" s="4"/>
    </row>
    <row r="91" spans="1:57" x14ac:dyDescent="0.3">
      <c r="A91" s="4"/>
      <c r="B91" s="4"/>
      <c r="C91" s="4"/>
      <c r="D91" s="4"/>
      <c r="E91" s="4"/>
      <c r="F91" s="4"/>
      <c r="G91" s="249"/>
      <c r="H91" s="4"/>
      <c r="I91" s="4"/>
      <c r="J91" s="4"/>
      <c r="K91" s="4"/>
      <c r="L91" s="4"/>
      <c r="M91" s="249"/>
      <c r="N91" s="249"/>
      <c r="O91" s="249"/>
      <c r="P91" s="249"/>
      <c r="Q91" s="249"/>
      <c r="R91" s="249"/>
      <c r="S91" s="249"/>
      <c r="T91" s="249"/>
      <c r="U91" s="249"/>
      <c r="V91" s="249"/>
      <c r="W91" s="249"/>
      <c r="X91" s="249"/>
      <c r="Y91" s="249"/>
      <c r="Z91" s="249"/>
      <c r="AA91" s="249"/>
      <c r="AB91" s="249"/>
      <c r="AC91" s="249"/>
      <c r="AD91" s="249"/>
      <c r="AE91" s="249"/>
      <c r="AF91" s="249"/>
      <c r="AG91" s="249"/>
      <c r="AH91" s="249"/>
      <c r="AI91" s="249"/>
      <c r="AJ91" s="249"/>
      <c r="AK91" s="249"/>
      <c r="AL91" s="4"/>
      <c r="AM91" s="4"/>
      <c r="AN91" s="4"/>
      <c r="AO91" s="4"/>
      <c r="AP91" s="4"/>
      <c r="AQ91" s="4"/>
      <c r="AR91" s="4"/>
      <c r="AS91" s="4"/>
      <c r="AT91" s="4"/>
      <c r="AU91" s="4"/>
      <c r="AV91" s="4"/>
      <c r="AW91" s="4"/>
      <c r="AX91" s="4"/>
      <c r="AY91" s="4"/>
      <c r="AZ91" s="4"/>
      <c r="BA91" s="4"/>
      <c r="BB91" s="4"/>
      <c r="BC91" s="4"/>
      <c r="BD91" s="4"/>
      <c r="BE91" s="4"/>
    </row>
    <row r="92" spans="1:57" x14ac:dyDescent="0.3">
      <c r="A92" s="4"/>
      <c r="B92" s="4"/>
      <c r="C92" s="4"/>
      <c r="D92" s="4"/>
      <c r="E92" s="4"/>
      <c r="F92" s="4"/>
      <c r="G92" s="249"/>
      <c r="H92" s="4"/>
      <c r="I92" s="4"/>
      <c r="J92" s="4"/>
      <c r="K92" s="4"/>
      <c r="L92" s="4"/>
      <c r="M92" s="249"/>
      <c r="N92" s="249"/>
      <c r="O92" s="249"/>
      <c r="P92" s="249"/>
      <c r="Q92" s="249"/>
      <c r="R92" s="249"/>
      <c r="S92" s="249"/>
      <c r="T92" s="249"/>
      <c r="U92" s="249"/>
      <c r="V92" s="249"/>
      <c r="W92" s="249"/>
      <c r="X92" s="249"/>
      <c r="Y92" s="249"/>
      <c r="Z92" s="249"/>
      <c r="AA92" s="249"/>
      <c r="AB92" s="249"/>
      <c r="AC92" s="249"/>
      <c r="AD92" s="249"/>
      <c r="AE92" s="249"/>
      <c r="AF92" s="249"/>
      <c r="AG92" s="249"/>
      <c r="AH92" s="249"/>
      <c r="AI92" s="249"/>
      <c r="AJ92" s="249"/>
      <c r="AK92" s="249"/>
      <c r="AL92" s="4"/>
      <c r="AM92" s="4"/>
      <c r="AN92" s="4"/>
      <c r="AO92" s="4"/>
      <c r="AP92" s="4"/>
      <c r="AQ92" s="4"/>
      <c r="AR92" s="4"/>
      <c r="AS92" s="4"/>
      <c r="AT92" s="4"/>
      <c r="AU92" s="4"/>
      <c r="AV92" s="4"/>
      <c r="AW92" s="4"/>
      <c r="AX92" s="4"/>
      <c r="AY92" s="4"/>
      <c r="AZ92" s="4"/>
      <c r="BA92" s="4"/>
      <c r="BB92" s="4"/>
      <c r="BC92" s="4"/>
      <c r="BD92" s="4"/>
      <c r="BE92" s="4"/>
    </row>
    <row r="93" spans="1:57" x14ac:dyDescent="0.3">
      <c r="A93" s="4"/>
      <c r="B93" s="4"/>
      <c r="C93" s="4"/>
      <c r="D93" s="4"/>
      <c r="E93" s="4"/>
      <c r="F93" s="4"/>
      <c r="G93" s="249"/>
      <c r="H93" s="4"/>
      <c r="I93" s="4"/>
      <c r="J93" s="4"/>
      <c r="K93" s="4"/>
      <c r="L93" s="4"/>
      <c r="M93" s="249"/>
      <c r="N93" s="249"/>
      <c r="O93" s="249"/>
      <c r="P93" s="249"/>
      <c r="Q93" s="249"/>
      <c r="R93" s="249"/>
      <c r="S93" s="249"/>
      <c r="T93" s="249"/>
      <c r="U93" s="249"/>
      <c r="V93" s="249"/>
      <c r="W93" s="249"/>
      <c r="X93" s="249"/>
      <c r="Y93" s="249"/>
      <c r="Z93" s="249"/>
      <c r="AA93" s="249"/>
      <c r="AB93" s="249"/>
      <c r="AC93" s="249"/>
      <c r="AD93" s="249"/>
      <c r="AE93" s="249"/>
      <c r="AF93" s="249"/>
      <c r="AG93" s="249"/>
      <c r="AH93" s="249"/>
      <c r="AI93" s="249"/>
      <c r="AJ93" s="249"/>
      <c r="AK93" s="249"/>
      <c r="AL93" s="4"/>
      <c r="AM93" s="4"/>
      <c r="AN93" s="4"/>
      <c r="AO93" s="4"/>
      <c r="AP93" s="4"/>
      <c r="AQ93" s="4"/>
      <c r="AR93" s="4"/>
      <c r="AS93" s="4"/>
      <c r="AT93" s="4"/>
      <c r="AU93" s="4"/>
      <c r="AV93" s="4"/>
      <c r="AW93" s="4"/>
      <c r="AX93" s="4"/>
      <c r="AY93" s="4"/>
      <c r="AZ93" s="4"/>
      <c r="BA93" s="4"/>
      <c r="BB93" s="4"/>
      <c r="BC93" s="4"/>
      <c r="BD93" s="4"/>
      <c r="BE93" s="4"/>
    </row>
    <row r="94" spans="1:57" x14ac:dyDescent="0.3">
      <c r="A94" s="4"/>
      <c r="B94" s="4"/>
      <c r="C94" s="4"/>
      <c r="D94" s="4"/>
      <c r="E94" s="4"/>
      <c r="F94" s="4"/>
      <c r="G94" s="249"/>
      <c r="H94" s="4"/>
      <c r="I94" s="4"/>
      <c r="J94" s="4"/>
      <c r="K94" s="4"/>
      <c r="L94" s="4"/>
      <c r="M94" s="249"/>
      <c r="N94" s="249"/>
      <c r="O94" s="249"/>
      <c r="P94" s="249"/>
      <c r="Q94" s="249"/>
      <c r="R94" s="249"/>
      <c r="S94" s="249"/>
      <c r="T94" s="249"/>
      <c r="U94" s="249"/>
      <c r="V94" s="249"/>
      <c r="W94" s="249"/>
      <c r="X94" s="249"/>
      <c r="Y94" s="249"/>
      <c r="Z94" s="249"/>
      <c r="AA94" s="249"/>
      <c r="AB94" s="249"/>
      <c r="AC94" s="249"/>
      <c r="AD94" s="249"/>
      <c r="AE94" s="249"/>
      <c r="AF94" s="249"/>
      <c r="AG94" s="249"/>
      <c r="AH94" s="249"/>
      <c r="AI94" s="249"/>
      <c r="AJ94" s="249"/>
      <c r="AK94" s="249"/>
      <c r="AL94" s="4"/>
      <c r="AM94" s="4"/>
      <c r="AN94" s="4"/>
      <c r="AO94" s="4"/>
      <c r="AP94" s="4"/>
      <c r="AQ94" s="4"/>
      <c r="AR94" s="4"/>
      <c r="AS94" s="4"/>
      <c r="AT94" s="4"/>
      <c r="AU94" s="4"/>
      <c r="AV94" s="4"/>
      <c r="AW94" s="4"/>
      <c r="AX94" s="4"/>
      <c r="AY94" s="4"/>
      <c r="AZ94" s="4"/>
      <c r="BA94" s="4"/>
      <c r="BB94" s="4"/>
      <c r="BC94" s="4"/>
      <c r="BD94" s="4"/>
      <c r="BE94" s="4"/>
    </row>
    <row r="95" spans="1:57" x14ac:dyDescent="0.3">
      <c r="A95" s="4"/>
      <c r="B95" s="4"/>
      <c r="C95" s="4"/>
      <c r="D95" s="4"/>
      <c r="E95" s="4"/>
      <c r="F95" s="4"/>
      <c r="G95" s="249"/>
      <c r="H95" s="4"/>
      <c r="I95" s="4"/>
      <c r="J95" s="4"/>
      <c r="K95" s="4"/>
      <c r="L95" s="4"/>
      <c r="M95" s="249"/>
      <c r="N95" s="249"/>
      <c r="O95" s="249"/>
      <c r="P95" s="249"/>
      <c r="Q95" s="249"/>
      <c r="R95" s="249"/>
      <c r="S95" s="249"/>
      <c r="T95" s="249"/>
      <c r="U95" s="249"/>
      <c r="V95" s="249"/>
      <c r="W95" s="249"/>
      <c r="X95" s="249"/>
      <c r="Y95" s="249"/>
      <c r="Z95" s="249"/>
      <c r="AA95" s="249"/>
      <c r="AB95" s="249"/>
      <c r="AC95" s="249"/>
      <c r="AD95" s="249"/>
      <c r="AE95" s="249"/>
      <c r="AF95" s="249"/>
      <c r="AG95" s="249"/>
      <c r="AH95" s="249"/>
      <c r="AI95" s="249"/>
      <c r="AJ95" s="249"/>
      <c r="AK95" s="249"/>
      <c r="AL95" s="4"/>
      <c r="AM95" s="4"/>
      <c r="AN95" s="4"/>
      <c r="AO95" s="4"/>
      <c r="AP95" s="4"/>
      <c r="AQ95" s="4"/>
      <c r="AR95" s="4"/>
      <c r="AS95" s="4"/>
      <c r="AT95" s="4"/>
      <c r="AU95" s="4"/>
      <c r="AV95" s="4"/>
      <c r="AW95" s="4"/>
      <c r="AX95" s="4"/>
      <c r="AY95" s="4"/>
      <c r="AZ95" s="4"/>
      <c r="BA95" s="4"/>
      <c r="BB95" s="4"/>
      <c r="BC95" s="4"/>
      <c r="BD95" s="4"/>
      <c r="BE95" s="4"/>
    </row>
    <row r="96" spans="1:57" x14ac:dyDescent="0.3">
      <c r="A96" s="4"/>
      <c r="B96" s="4"/>
      <c r="C96" s="4"/>
      <c r="D96" s="4"/>
      <c r="E96" s="4"/>
      <c r="F96" s="4"/>
      <c r="G96" s="249"/>
      <c r="H96" s="4"/>
      <c r="I96" s="4"/>
      <c r="J96" s="4"/>
      <c r="K96" s="4"/>
      <c r="L96" s="4"/>
      <c r="M96" s="249"/>
      <c r="N96" s="249"/>
      <c r="O96" s="249"/>
      <c r="P96" s="249"/>
      <c r="Q96" s="249"/>
      <c r="R96" s="249"/>
      <c r="S96" s="249"/>
      <c r="T96" s="249"/>
      <c r="U96" s="249"/>
      <c r="V96" s="249"/>
      <c r="W96" s="249"/>
      <c r="X96" s="249"/>
      <c r="Y96" s="249"/>
      <c r="Z96" s="249"/>
      <c r="AA96" s="249"/>
      <c r="AB96" s="249"/>
      <c r="AC96" s="249"/>
      <c r="AD96" s="249"/>
      <c r="AE96" s="249"/>
      <c r="AF96" s="249"/>
      <c r="AG96" s="249"/>
      <c r="AH96" s="249"/>
      <c r="AI96" s="249"/>
      <c r="AJ96" s="249"/>
      <c r="AK96" s="249"/>
      <c r="AL96" s="4"/>
      <c r="AM96" s="4"/>
      <c r="AN96" s="4"/>
      <c r="AO96" s="4"/>
      <c r="AP96" s="4"/>
      <c r="AQ96" s="4"/>
      <c r="AR96" s="4"/>
      <c r="AS96" s="4"/>
      <c r="AT96" s="4"/>
      <c r="AU96" s="4"/>
      <c r="AV96" s="4"/>
      <c r="AW96" s="4"/>
      <c r="AX96" s="4"/>
      <c r="AY96" s="4"/>
      <c r="AZ96" s="4"/>
      <c r="BA96" s="4"/>
      <c r="BB96" s="4"/>
      <c r="BC96" s="4"/>
      <c r="BD96" s="4"/>
      <c r="BE96" s="4"/>
    </row>
    <row r="97" spans="1:57" x14ac:dyDescent="0.3">
      <c r="A97" s="4"/>
      <c r="B97" s="4"/>
      <c r="C97" s="4"/>
      <c r="D97" s="4"/>
      <c r="E97" s="4"/>
      <c r="F97" s="4"/>
      <c r="G97" s="249"/>
      <c r="H97" s="4"/>
      <c r="I97" s="4"/>
      <c r="J97" s="4"/>
      <c r="K97" s="4"/>
      <c r="L97" s="4"/>
      <c r="M97" s="249"/>
      <c r="N97" s="249"/>
      <c r="O97" s="249"/>
      <c r="P97" s="249"/>
      <c r="Q97" s="249"/>
      <c r="R97" s="249"/>
      <c r="S97" s="249"/>
      <c r="T97" s="249"/>
      <c r="U97" s="249"/>
      <c r="V97" s="249"/>
      <c r="W97" s="249"/>
      <c r="X97" s="249"/>
      <c r="Y97" s="249"/>
      <c r="Z97" s="249"/>
      <c r="AA97" s="249"/>
      <c r="AB97" s="249"/>
      <c r="AC97" s="249"/>
      <c r="AD97" s="249"/>
      <c r="AE97" s="249"/>
      <c r="AF97" s="249"/>
      <c r="AG97" s="249"/>
      <c r="AH97" s="249"/>
      <c r="AI97" s="249"/>
      <c r="AJ97" s="249"/>
      <c r="AK97" s="249"/>
      <c r="AL97" s="4"/>
      <c r="AM97" s="4"/>
      <c r="AN97" s="4"/>
      <c r="AO97" s="4"/>
      <c r="AP97" s="4"/>
      <c r="AQ97" s="4"/>
      <c r="AR97" s="4"/>
      <c r="AS97" s="4"/>
      <c r="AT97" s="4"/>
      <c r="AU97" s="4"/>
      <c r="AV97" s="4"/>
      <c r="AW97" s="4"/>
      <c r="AX97" s="4"/>
      <c r="AY97" s="4"/>
      <c r="AZ97" s="4"/>
      <c r="BA97" s="4"/>
      <c r="BB97" s="4"/>
      <c r="BC97" s="4"/>
      <c r="BD97" s="4"/>
      <c r="BE97" s="4"/>
    </row>
    <row r="98" spans="1:57" x14ac:dyDescent="0.3">
      <c r="A98" s="4"/>
      <c r="B98" s="4"/>
      <c r="C98" s="4"/>
      <c r="D98" s="4"/>
      <c r="E98" s="4"/>
      <c r="F98" s="4"/>
      <c r="G98" s="249"/>
      <c r="H98" s="4"/>
      <c r="I98" s="4"/>
      <c r="J98" s="4"/>
      <c r="K98" s="4"/>
      <c r="L98" s="4"/>
      <c r="M98" s="249"/>
      <c r="N98" s="249"/>
      <c r="O98" s="249"/>
      <c r="P98" s="249"/>
      <c r="Q98" s="249"/>
      <c r="R98" s="249"/>
      <c r="S98" s="249"/>
      <c r="T98" s="249"/>
      <c r="U98" s="249"/>
      <c r="V98" s="249"/>
      <c r="W98" s="249"/>
      <c r="X98" s="249"/>
      <c r="Y98" s="249"/>
      <c r="Z98" s="249"/>
      <c r="AA98" s="249"/>
      <c r="AB98" s="249"/>
      <c r="AC98" s="249"/>
      <c r="AD98" s="249"/>
      <c r="AE98" s="249"/>
      <c r="AF98" s="249"/>
      <c r="AG98" s="249"/>
      <c r="AH98" s="249"/>
      <c r="AI98" s="249"/>
      <c r="AJ98" s="249"/>
      <c r="AK98" s="249"/>
      <c r="AL98" s="4"/>
      <c r="AM98" s="4"/>
      <c r="AN98" s="4"/>
      <c r="AO98" s="4"/>
      <c r="AP98" s="4"/>
      <c r="AQ98" s="4"/>
      <c r="AR98" s="4"/>
      <c r="AS98" s="4"/>
      <c r="AT98" s="4"/>
      <c r="AU98" s="4"/>
      <c r="AV98" s="4"/>
      <c r="AW98" s="4"/>
      <c r="AX98" s="4"/>
      <c r="AY98" s="4"/>
      <c r="AZ98" s="4"/>
      <c r="BA98" s="4"/>
      <c r="BB98" s="4"/>
      <c r="BC98" s="4"/>
      <c r="BD98" s="4"/>
      <c r="BE98" s="4"/>
    </row>
    <row r="99" spans="1:57" x14ac:dyDescent="0.3">
      <c r="A99" s="4"/>
      <c r="B99" s="4"/>
      <c r="C99" s="4"/>
      <c r="D99" s="4"/>
      <c r="E99" s="4"/>
      <c r="F99" s="4"/>
      <c r="G99" s="249"/>
      <c r="H99" s="4"/>
      <c r="I99" s="4"/>
      <c r="J99" s="4"/>
      <c r="K99" s="4"/>
      <c r="L99" s="4"/>
      <c r="M99" s="249"/>
      <c r="N99" s="249"/>
      <c r="O99" s="249"/>
      <c r="P99" s="249"/>
      <c r="Q99" s="249"/>
      <c r="R99" s="249"/>
      <c r="S99" s="249"/>
      <c r="T99" s="249"/>
      <c r="U99" s="249"/>
      <c r="V99" s="249"/>
      <c r="W99" s="249"/>
      <c r="X99" s="249"/>
      <c r="Y99" s="249"/>
      <c r="Z99" s="249"/>
      <c r="AA99" s="249"/>
      <c r="AB99" s="249"/>
      <c r="AC99" s="249"/>
      <c r="AD99" s="249"/>
      <c r="AE99" s="249"/>
      <c r="AF99" s="249"/>
      <c r="AG99" s="249"/>
      <c r="AH99" s="249"/>
      <c r="AI99" s="249"/>
      <c r="AJ99" s="249"/>
      <c r="AK99" s="249"/>
      <c r="AL99" s="4"/>
      <c r="AM99" s="4"/>
      <c r="AN99" s="4"/>
      <c r="AO99" s="4"/>
      <c r="AP99" s="4"/>
      <c r="AQ99" s="4"/>
      <c r="AR99" s="4"/>
      <c r="AS99" s="4"/>
      <c r="AT99" s="4"/>
      <c r="AU99" s="4"/>
      <c r="AV99" s="4"/>
      <c r="AW99" s="4"/>
      <c r="AX99" s="4"/>
      <c r="AY99" s="4"/>
      <c r="AZ99" s="4"/>
      <c r="BA99" s="4"/>
      <c r="BB99" s="4"/>
      <c r="BC99" s="4"/>
      <c r="BD99" s="4"/>
      <c r="BE99" s="4"/>
    </row>
    <row r="100" spans="1:57" x14ac:dyDescent="0.3">
      <c r="A100" s="4"/>
      <c r="B100" s="4"/>
      <c r="C100" s="4"/>
      <c r="D100" s="4"/>
      <c r="E100" s="4"/>
      <c r="F100" s="4"/>
      <c r="G100" s="249"/>
      <c r="H100" s="4"/>
      <c r="I100" s="4"/>
      <c r="J100" s="4"/>
      <c r="K100" s="4"/>
      <c r="L100" s="4"/>
      <c r="M100" s="249"/>
      <c r="N100" s="249"/>
      <c r="O100" s="249"/>
      <c r="P100" s="249"/>
      <c r="Q100" s="249"/>
      <c r="R100" s="249"/>
      <c r="S100" s="249"/>
      <c r="T100" s="249"/>
      <c r="U100" s="249"/>
      <c r="V100" s="249"/>
      <c r="W100" s="249"/>
      <c r="X100" s="249"/>
      <c r="Y100" s="249"/>
      <c r="Z100" s="249"/>
      <c r="AA100" s="249"/>
      <c r="AB100" s="249"/>
      <c r="AC100" s="249"/>
      <c r="AD100" s="249"/>
      <c r="AE100" s="249"/>
      <c r="AF100" s="249"/>
      <c r="AG100" s="249"/>
      <c r="AH100" s="249"/>
      <c r="AI100" s="249"/>
      <c r="AJ100" s="249"/>
      <c r="AK100" s="249"/>
      <c r="AL100" s="4"/>
      <c r="AM100" s="4"/>
      <c r="AN100" s="4"/>
      <c r="AO100" s="4"/>
      <c r="AP100" s="4"/>
      <c r="AQ100" s="4"/>
      <c r="AR100" s="4"/>
      <c r="AS100" s="4"/>
      <c r="AT100" s="4"/>
      <c r="AU100" s="4"/>
      <c r="AV100" s="4"/>
      <c r="AW100" s="4"/>
      <c r="AX100" s="4"/>
      <c r="AY100" s="4"/>
      <c r="AZ100" s="4"/>
      <c r="BA100" s="4"/>
      <c r="BB100" s="4"/>
      <c r="BC100" s="4"/>
      <c r="BD100" s="4"/>
      <c r="BE100" s="4"/>
    </row>
    <row r="101" spans="1:57" x14ac:dyDescent="0.3">
      <c r="A101" s="4"/>
      <c r="B101" s="4"/>
      <c r="C101" s="4"/>
      <c r="D101" s="4"/>
      <c r="E101" s="4"/>
      <c r="F101" s="4"/>
      <c r="G101" s="249"/>
      <c r="H101" s="4"/>
      <c r="I101" s="4"/>
      <c r="J101" s="4"/>
      <c r="K101" s="4"/>
      <c r="L101" s="4"/>
      <c r="M101" s="249"/>
      <c r="N101" s="249"/>
      <c r="O101" s="249"/>
      <c r="P101" s="249"/>
      <c r="Q101" s="249"/>
      <c r="R101" s="249"/>
      <c r="S101" s="249"/>
      <c r="T101" s="249"/>
      <c r="U101" s="249"/>
      <c r="V101" s="249"/>
      <c r="W101" s="249"/>
      <c r="X101" s="249"/>
      <c r="Y101" s="249"/>
      <c r="Z101" s="249"/>
      <c r="AA101" s="249"/>
      <c r="AB101" s="249"/>
      <c r="AC101" s="249"/>
      <c r="AD101" s="249"/>
      <c r="AE101" s="249"/>
      <c r="AF101" s="249"/>
      <c r="AG101" s="249"/>
      <c r="AH101" s="249"/>
      <c r="AI101" s="249"/>
      <c r="AJ101" s="249"/>
      <c r="AK101" s="249"/>
      <c r="AL101" s="4"/>
      <c r="AM101" s="4"/>
      <c r="AN101" s="4"/>
      <c r="AO101" s="4"/>
      <c r="AP101" s="4"/>
      <c r="AQ101" s="4"/>
      <c r="AR101" s="4"/>
      <c r="AS101" s="4"/>
      <c r="AT101" s="4"/>
      <c r="AU101" s="4"/>
      <c r="AV101" s="4"/>
      <c r="AW101" s="4"/>
      <c r="AX101" s="4"/>
      <c r="AY101" s="4"/>
      <c r="AZ101" s="4"/>
      <c r="BA101" s="4"/>
      <c r="BB101" s="4"/>
      <c r="BC101" s="4"/>
      <c r="BD101" s="4"/>
      <c r="BE101" s="4"/>
    </row>
    <row r="102" spans="1:57" x14ac:dyDescent="0.3">
      <c r="A102" s="4"/>
      <c r="B102" s="4"/>
      <c r="C102" s="4"/>
      <c r="D102" s="4"/>
      <c r="E102" s="4"/>
      <c r="F102" s="4"/>
      <c r="G102" s="249"/>
      <c r="H102" s="4"/>
      <c r="I102" s="4"/>
      <c r="J102" s="4"/>
      <c r="K102" s="4"/>
      <c r="L102" s="4"/>
      <c r="M102" s="249"/>
      <c r="N102" s="249"/>
      <c r="O102" s="249"/>
      <c r="P102" s="249"/>
      <c r="Q102" s="249"/>
      <c r="R102" s="249"/>
      <c r="S102" s="249"/>
      <c r="T102" s="249"/>
      <c r="U102" s="249"/>
      <c r="V102" s="249"/>
      <c r="W102" s="249"/>
      <c r="X102" s="249"/>
      <c r="Y102" s="249"/>
      <c r="Z102" s="249"/>
      <c r="AA102" s="249"/>
      <c r="AB102" s="249"/>
      <c r="AC102" s="249"/>
      <c r="AD102" s="249"/>
      <c r="AE102" s="249"/>
      <c r="AF102" s="249"/>
      <c r="AG102" s="249"/>
      <c r="AH102" s="249"/>
      <c r="AI102" s="249"/>
      <c r="AJ102" s="249"/>
      <c r="AK102" s="249"/>
      <c r="AL102" s="4"/>
      <c r="AM102" s="4"/>
      <c r="AN102" s="4"/>
      <c r="AO102" s="4"/>
      <c r="AP102" s="4"/>
      <c r="AQ102" s="4"/>
      <c r="AR102" s="4"/>
      <c r="AS102" s="4"/>
      <c r="AT102" s="4"/>
      <c r="AU102" s="4"/>
      <c r="AV102" s="4"/>
      <c r="AW102" s="4"/>
      <c r="AX102" s="4"/>
      <c r="AY102" s="4"/>
      <c r="AZ102" s="4"/>
      <c r="BA102" s="4"/>
      <c r="BB102" s="4"/>
      <c r="BC102" s="4"/>
      <c r="BD102" s="4"/>
      <c r="BE102" s="4"/>
    </row>
    <row r="103" spans="1:57" x14ac:dyDescent="0.3">
      <c r="A103" s="4"/>
      <c r="B103" s="4"/>
      <c r="C103" s="4"/>
      <c r="D103" s="4"/>
      <c r="E103" s="4"/>
      <c r="F103" s="4"/>
      <c r="G103" s="249"/>
      <c r="H103" s="4"/>
      <c r="I103" s="4"/>
      <c r="J103" s="4"/>
      <c r="K103" s="4"/>
      <c r="L103" s="4"/>
      <c r="M103" s="249"/>
      <c r="N103" s="249"/>
      <c r="O103" s="249"/>
      <c r="P103" s="249"/>
      <c r="Q103" s="249"/>
      <c r="R103" s="249"/>
      <c r="S103" s="249"/>
      <c r="T103" s="249"/>
      <c r="U103" s="249"/>
      <c r="V103" s="249"/>
      <c r="W103" s="249"/>
      <c r="X103" s="249"/>
      <c r="Y103" s="249"/>
      <c r="Z103" s="249"/>
      <c r="AA103" s="249"/>
      <c r="AB103" s="249"/>
      <c r="AC103" s="249"/>
      <c r="AD103" s="249"/>
      <c r="AE103" s="249"/>
      <c r="AF103" s="249"/>
      <c r="AG103" s="249"/>
      <c r="AH103" s="249"/>
      <c r="AI103" s="249"/>
      <c r="AJ103" s="249"/>
      <c r="AK103" s="249"/>
      <c r="AL103" s="4"/>
      <c r="AM103" s="4"/>
      <c r="AN103" s="4"/>
      <c r="AO103" s="4"/>
      <c r="AP103" s="4"/>
      <c r="AQ103" s="4"/>
      <c r="AR103" s="4"/>
      <c r="AS103" s="4"/>
      <c r="AT103" s="4"/>
      <c r="AU103" s="4"/>
      <c r="AV103" s="4"/>
      <c r="AW103" s="4"/>
      <c r="AX103" s="4"/>
      <c r="AY103" s="4"/>
      <c r="AZ103" s="4"/>
      <c r="BA103" s="4"/>
      <c r="BB103" s="4"/>
      <c r="BC103" s="4"/>
      <c r="BD103" s="4"/>
      <c r="BE103" s="4"/>
    </row>
    <row r="104" spans="1:57" x14ac:dyDescent="0.3">
      <c r="A104" s="4"/>
      <c r="B104" s="4"/>
      <c r="C104" s="4"/>
      <c r="D104" s="4"/>
      <c r="E104" s="4"/>
      <c r="F104" s="4"/>
      <c r="G104" s="249"/>
      <c r="H104" s="4"/>
      <c r="I104" s="4"/>
      <c r="J104" s="4"/>
      <c r="K104" s="4"/>
      <c r="L104" s="4"/>
      <c r="M104" s="249"/>
      <c r="N104" s="249"/>
      <c r="O104" s="249"/>
      <c r="P104" s="249"/>
      <c r="Q104" s="249"/>
      <c r="R104" s="249"/>
      <c r="S104" s="249"/>
      <c r="T104" s="249"/>
      <c r="U104" s="249"/>
      <c r="V104" s="249"/>
      <c r="W104" s="249"/>
      <c r="X104" s="249"/>
      <c r="Y104" s="249"/>
      <c r="Z104" s="249"/>
      <c r="AA104" s="249"/>
      <c r="AB104" s="249"/>
      <c r="AC104" s="249"/>
      <c r="AD104" s="249"/>
      <c r="AE104" s="249"/>
      <c r="AF104" s="249"/>
      <c r="AG104" s="249"/>
      <c r="AH104" s="249"/>
      <c r="AI104" s="249"/>
      <c r="AJ104" s="249"/>
      <c r="AK104" s="249"/>
      <c r="AL104" s="4"/>
      <c r="AM104" s="4"/>
      <c r="AN104" s="4"/>
      <c r="AO104" s="4"/>
      <c r="AP104" s="4"/>
      <c r="AQ104" s="4"/>
      <c r="AR104" s="4"/>
      <c r="AS104" s="4"/>
      <c r="AT104" s="4"/>
      <c r="AU104" s="4"/>
      <c r="AV104" s="4"/>
      <c r="AW104" s="4"/>
      <c r="AX104" s="4"/>
      <c r="AY104" s="4"/>
      <c r="AZ104" s="4"/>
      <c r="BA104" s="4"/>
      <c r="BB104" s="4"/>
      <c r="BC104" s="4"/>
      <c r="BD104" s="4"/>
      <c r="BE104" s="4"/>
    </row>
    <row r="105" spans="1:57" x14ac:dyDescent="0.3">
      <c r="A105" s="4"/>
      <c r="B105" s="4"/>
      <c r="C105" s="4"/>
      <c r="D105" s="4"/>
      <c r="E105" s="4"/>
      <c r="F105" s="4"/>
      <c r="G105" s="249"/>
      <c r="H105" s="4"/>
      <c r="I105" s="4"/>
      <c r="J105" s="4"/>
      <c r="K105" s="4"/>
      <c r="L105" s="4"/>
      <c r="M105" s="249"/>
      <c r="N105" s="249"/>
      <c r="O105" s="249"/>
      <c r="P105" s="249"/>
      <c r="Q105" s="249"/>
      <c r="R105" s="249"/>
      <c r="S105" s="249"/>
      <c r="T105" s="249"/>
      <c r="U105" s="249"/>
      <c r="V105" s="249"/>
      <c r="W105" s="249"/>
      <c r="X105" s="249"/>
      <c r="Y105" s="249"/>
      <c r="Z105" s="249"/>
      <c r="AA105" s="249"/>
      <c r="AB105" s="249"/>
      <c r="AC105" s="249"/>
      <c r="AD105" s="249"/>
      <c r="AE105" s="249"/>
      <c r="AF105" s="249"/>
      <c r="AG105" s="249"/>
      <c r="AH105" s="249"/>
      <c r="AI105" s="249"/>
      <c r="AJ105" s="249"/>
      <c r="AK105" s="249"/>
      <c r="AL105" s="4"/>
      <c r="AM105" s="4"/>
      <c r="AN105" s="4"/>
      <c r="AO105" s="4"/>
      <c r="AP105" s="4"/>
      <c r="AQ105" s="4"/>
      <c r="AR105" s="4"/>
      <c r="AS105" s="4"/>
      <c r="AT105" s="4"/>
      <c r="AU105" s="4"/>
      <c r="AV105" s="4"/>
      <c r="AW105" s="4"/>
      <c r="AX105" s="4"/>
      <c r="AY105" s="4"/>
      <c r="AZ105" s="4"/>
      <c r="BA105" s="4"/>
      <c r="BB105" s="4"/>
      <c r="BC105" s="4"/>
      <c r="BD105" s="4"/>
      <c r="BE105" s="4"/>
    </row>
    <row r="106" spans="1:57" x14ac:dyDescent="0.3">
      <c r="A106" s="4"/>
      <c r="B106" s="4"/>
      <c r="C106" s="4"/>
      <c r="D106" s="4"/>
      <c r="E106" s="4"/>
      <c r="F106" s="4"/>
      <c r="G106" s="249"/>
      <c r="H106" s="4"/>
      <c r="I106" s="4"/>
      <c r="J106" s="4"/>
      <c r="K106" s="4"/>
      <c r="L106" s="4"/>
      <c r="M106" s="249"/>
      <c r="N106" s="249"/>
      <c r="O106" s="249"/>
      <c r="P106" s="249"/>
      <c r="Q106" s="249"/>
      <c r="R106" s="249"/>
      <c r="S106" s="249"/>
      <c r="T106" s="249"/>
      <c r="U106" s="249"/>
      <c r="V106" s="249"/>
      <c r="W106" s="249"/>
      <c r="X106" s="249"/>
      <c r="Y106" s="249"/>
      <c r="Z106" s="249"/>
      <c r="AA106" s="249"/>
      <c r="AB106" s="249"/>
      <c r="AC106" s="249"/>
      <c r="AD106" s="249"/>
      <c r="AE106" s="249"/>
      <c r="AF106" s="249"/>
      <c r="AG106" s="249"/>
      <c r="AH106" s="249"/>
      <c r="AI106" s="249"/>
      <c r="AJ106" s="249"/>
      <c r="AK106" s="249"/>
      <c r="AL106" s="4"/>
      <c r="AM106" s="4"/>
      <c r="AN106" s="4"/>
      <c r="AO106" s="4"/>
      <c r="AP106" s="4"/>
      <c r="AQ106" s="4"/>
      <c r="AR106" s="4"/>
      <c r="AS106" s="4"/>
      <c r="AT106" s="4"/>
      <c r="AU106" s="4"/>
      <c r="AV106" s="4"/>
      <c r="AW106" s="4"/>
      <c r="AX106" s="4"/>
      <c r="AY106" s="4"/>
      <c r="AZ106" s="4"/>
      <c r="BA106" s="4"/>
      <c r="BB106" s="4"/>
      <c r="BC106" s="4"/>
      <c r="BD106" s="4"/>
      <c r="BE106" s="4"/>
    </row>
    <row r="107" spans="1:57" x14ac:dyDescent="0.3">
      <c r="A107" s="4"/>
      <c r="B107" s="4"/>
      <c r="C107" s="4"/>
      <c r="D107" s="4"/>
      <c r="E107" s="4"/>
      <c r="F107" s="4"/>
      <c r="G107" s="249"/>
      <c r="H107" s="4"/>
      <c r="I107" s="4"/>
      <c r="J107" s="4"/>
      <c r="K107" s="4"/>
      <c r="L107" s="4"/>
      <c r="M107" s="249"/>
      <c r="N107" s="249"/>
      <c r="O107" s="249"/>
      <c r="P107" s="249"/>
      <c r="Q107" s="249"/>
      <c r="R107" s="249"/>
      <c r="S107" s="249"/>
      <c r="T107" s="249"/>
      <c r="U107" s="249"/>
      <c r="V107" s="249"/>
      <c r="W107" s="249"/>
      <c r="X107" s="249"/>
      <c r="Y107" s="249"/>
      <c r="Z107" s="249"/>
      <c r="AA107" s="249"/>
      <c r="AB107" s="249"/>
      <c r="AC107" s="249"/>
      <c r="AD107" s="249"/>
      <c r="AE107" s="249"/>
      <c r="AF107" s="249"/>
      <c r="AG107" s="249"/>
      <c r="AH107" s="249"/>
      <c r="AI107" s="249"/>
      <c r="AJ107" s="249"/>
      <c r="AK107" s="249"/>
      <c r="AL107" s="4"/>
      <c r="AM107" s="4"/>
      <c r="AN107" s="4"/>
      <c r="AO107" s="4"/>
      <c r="AP107" s="4"/>
      <c r="AQ107" s="4"/>
      <c r="AR107" s="4"/>
      <c r="AS107" s="4"/>
      <c r="AT107" s="4"/>
      <c r="AU107" s="4"/>
      <c r="AV107" s="4"/>
      <c r="AW107" s="4"/>
      <c r="AX107" s="4"/>
      <c r="AY107" s="4"/>
      <c r="AZ107" s="4"/>
      <c r="BA107" s="4"/>
      <c r="BB107" s="4"/>
      <c r="BC107" s="4"/>
      <c r="BD107" s="4"/>
      <c r="BE107" s="4"/>
    </row>
    <row r="108" spans="1:57" x14ac:dyDescent="0.3">
      <c r="A108" s="4"/>
      <c r="B108" s="4"/>
      <c r="C108" s="4"/>
      <c r="D108" s="4"/>
      <c r="E108" s="4"/>
      <c r="F108" s="4"/>
      <c r="G108" s="249"/>
      <c r="H108" s="4"/>
      <c r="I108" s="4"/>
      <c r="J108" s="4"/>
      <c r="K108" s="4"/>
      <c r="L108" s="4"/>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49"/>
      <c r="AJ108" s="249"/>
      <c r="AK108" s="249"/>
      <c r="AL108" s="4"/>
      <c r="AM108" s="4"/>
      <c r="AN108" s="4"/>
      <c r="AO108" s="4"/>
      <c r="AP108" s="4"/>
      <c r="AQ108" s="4"/>
      <c r="AR108" s="4"/>
      <c r="AS108" s="4"/>
      <c r="AT108" s="4"/>
      <c r="AU108" s="4"/>
      <c r="AV108" s="4"/>
      <c r="AW108" s="4"/>
      <c r="AX108" s="4"/>
      <c r="AY108" s="4"/>
      <c r="AZ108" s="4"/>
      <c r="BA108" s="4"/>
      <c r="BB108" s="4"/>
      <c r="BC108" s="4"/>
      <c r="BD108" s="4"/>
      <c r="BE108" s="4"/>
    </row>
    <row r="109" spans="1:57" x14ac:dyDescent="0.3">
      <c r="A109" s="4"/>
      <c r="B109" s="4"/>
      <c r="C109" s="4"/>
      <c r="D109" s="4"/>
      <c r="E109" s="4"/>
      <c r="F109" s="4"/>
      <c r="G109" s="249"/>
      <c r="H109" s="4"/>
      <c r="I109" s="4"/>
      <c r="J109" s="4"/>
      <c r="K109" s="4"/>
      <c r="L109" s="4"/>
      <c r="M109" s="249"/>
      <c r="N109" s="249"/>
      <c r="O109" s="249"/>
      <c r="P109" s="249"/>
      <c r="Q109" s="249"/>
      <c r="R109" s="249"/>
      <c r="S109" s="249"/>
      <c r="T109" s="249"/>
      <c r="U109" s="249"/>
      <c r="V109" s="249"/>
      <c r="W109" s="249"/>
      <c r="X109" s="249"/>
      <c r="Y109" s="249"/>
      <c r="Z109" s="249"/>
      <c r="AA109" s="249"/>
      <c r="AB109" s="249"/>
      <c r="AC109" s="249"/>
      <c r="AD109" s="249"/>
      <c r="AE109" s="249"/>
      <c r="AF109" s="249"/>
      <c r="AG109" s="249"/>
      <c r="AH109" s="249"/>
      <c r="AI109" s="249"/>
      <c r="AJ109" s="249"/>
      <c r="AK109" s="249"/>
      <c r="AL109" s="4"/>
      <c r="AM109" s="4"/>
      <c r="AN109" s="4"/>
      <c r="AO109" s="4"/>
      <c r="AP109" s="4"/>
      <c r="AQ109" s="4"/>
      <c r="AR109" s="4"/>
      <c r="AS109" s="4"/>
      <c r="AT109" s="4"/>
      <c r="AU109" s="4"/>
      <c r="AV109" s="4"/>
      <c r="AW109" s="4"/>
      <c r="AX109" s="4"/>
      <c r="AY109" s="4"/>
      <c r="AZ109" s="4"/>
      <c r="BA109" s="4"/>
      <c r="BB109" s="4"/>
      <c r="BC109" s="4"/>
      <c r="BD109" s="4"/>
      <c r="BE109" s="4"/>
    </row>
    <row r="110" spans="1:57" x14ac:dyDescent="0.3">
      <c r="A110" s="4"/>
      <c r="B110" s="4"/>
      <c r="C110" s="4"/>
      <c r="D110" s="4"/>
      <c r="E110" s="4"/>
      <c r="F110" s="4"/>
      <c r="G110" s="249"/>
      <c r="H110" s="4"/>
      <c r="I110" s="4"/>
      <c r="J110" s="4"/>
      <c r="K110" s="4"/>
      <c r="L110" s="4"/>
      <c r="M110" s="249"/>
      <c r="N110" s="249"/>
      <c r="O110" s="249"/>
      <c r="P110" s="249"/>
      <c r="Q110" s="249"/>
      <c r="R110" s="249"/>
      <c r="S110" s="249"/>
      <c r="T110" s="249"/>
      <c r="U110" s="249"/>
      <c r="V110" s="249"/>
      <c r="W110" s="249"/>
      <c r="X110" s="249"/>
      <c r="Y110" s="249"/>
      <c r="Z110" s="249"/>
      <c r="AA110" s="249"/>
      <c r="AB110" s="249"/>
      <c r="AC110" s="249"/>
      <c r="AD110" s="249"/>
      <c r="AE110" s="249"/>
      <c r="AF110" s="249"/>
      <c r="AG110" s="249"/>
      <c r="AH110" s="249"/>
      <c r="AI110" s="249"/>
      <c r="AJ110" s="249"/>
      <c r="AK110" s="249"/>
      <c r="AL110" s="4"/>
      <c r="AM110" s="4"/>
      <c r="AN110" s="4"/>
      <c r="AO110" s="4"/>
      <c r="AP110" s="4"/>
      <c r="AQ110" s="4"/>
      <c r="AR110" s="4"/>
      <c r="AS110" s="4"/>
      <c r="AT110" s="4"/>
      <c r="AU110" s="4"/>
      <c r="AV110" s="4"/>
      <c r="AW110" s="4"/>
      <c r="AX110" s="4"/>
      <c r="AY110" s="4"/>
      <c r="AZ110" s="4"/>
      <c r="BA110" s="4"/>
      <c r="BB110" s="4"/>
      <c r="BC110" s="4"/>
      <c r="BD110" s="4"/>
      <c r="BE110" s="4"/>
    </row>
    <row r="111" spans="1:57" x14ac:dyDescent="0.3">
      <c r="A111" s="4"/>
      <c r="B111" s="4"/>
      <c r="C111" s="4"/>
      <c r="D111" s="4"/>
      <c r="E111" s="4"/>
      <c r="F111" s="4"/>
      <c r="G111" s="249"/>
      <c r="H111" s="4"/>
      <c r="I111" s="4"/>
      <c r="J111" s="4"/>
      <c r="K111" s="4"/>
      <c r="L111" s="4"/>
      <c r="M111" s="249"/>
      <c r="N111" s="249"/>
      <c r="O111" s="249"/>
      <c r="P111" s="249"/>
      <c r="Q111" s="249"/>
      <c r="R111" s="249"/>
      <c r="S111" s="249"/>
      <c r="T111" s="249"/>
      <c r="U111" s="249"/>
      <c r="V111" s="249"/>
      <c r="W111" s="249"/>
      <c r="X111" s="249"/>
      <c r="Y111" s="249"/>
      <c r="Z111" s="249"/>
      <c r="AA111" s="249"/>
      <c r="AB111" s="249"/>
      <c r="AC111" s="249"/>
      <c r="AD111" s="249"/>
      <c r="AE111" s="249"/>
      <c r="AF111" s="249"/>
      <c r="AG111" s="249"/>
      <c r="AH111" s="249"/>
      <c r="AI111" s="249"/>
      <c r="AJ111" s="249"/>
      <c r="AK111" s="249"/>
      <c r="AL111" s="4"/>
      <c r="AM111" s="4"/>
      <c r="AN111" s="4"/>
      <c r="AO111" s="4"/>
      <c r="AP111" s="4"/>
      <c r="AQ111" s="4"/>
      <c r="AR111" s="4"/>
      <c r="AS111" s="4"/>
      <c r="AT111" s="4"/>
      <c r="AU111" s="4"/>
      <c r="AV111" s="4"/>
      <c r="AW111" s="4"/>
      <c r="AX111" s="4"/>
      <c r="AY111" s="4"/>
      <c r="AZ111" s="4"/>
      <c r="BA111" s="4"/>
      <c r="BB111" s="4"/>
      <c r="BC111" s="4"/>
      <c r="BD111" s="4"/>
      <c r="BE111" s="4"/>
    </row>
    <row r="112" spans="1:57" x14ac:dyDescent="0.3">
      <c r="A112" s="4"/>
      <c r="B112" s="4"/>
      <c r="C112" s="4"/>
      <c r="D112" s="4"/>
      <c r="E112" s="4"/>
      <c r="F112" s="4"/>
      <c r="G112" s="249"/>
      <c r="H112" s="4"/>
      <c r="I112" s="4"/>
      <c r="J112" s="4"/>
      <c r="K112" s="4"/>
      <c r="L112" s="4"/>
      <c r="M112" s="249"/>
      <c r="N112" s="249"/>
      <c r="O112" s="249"/>
      <c r="P112" s="249"/>
      <c r="Q112" s="249"/>
      <c r="R112" s="249"/>
      <c r="S112" s="249"/>
      <c r="T112" s="249"/>
      <c r="U112" s="249"/>
      <c r="V112" s="249"/>
      <c r="W112" s="249"/>
      <c r="X112" s="249"/>
      <c r="Y112" s="249"/>
      <c r="Z112" s="249"/>
      <c r="AA112" s="249"/>
      <c r="AB112" s="249"/>
      <c r="AC112" s="249"/>
      <c r="AD112" s="249"/>
      <c r="AE112" s="249"/>
      <c r="AF112" s="249"/>
      <c r="AG112" s="249"/>
      <c r="AH112" s="249"/>
      <c r="AI112" s="249"/>
      <c r="AJ112" s="249"/>
      <c r="AK112" s="249"/>
      <c r="AL112" s="4"/>
      <c r="AM112" s="4"/>
      <c r="AN112" s="4"/>
      <c r="AO112" s="4"/>
      <c r="AP112" s="4"/>
      <c r="AQ112" s="4"/>
      <c r="AR112" s="4"/>
      <c r="AS112" s="4"/>
      <c r="AT112" s="4"/>
      <c r="AU112" s="4"/>
      <c r="AV112" s="4"/>
      <c r="AW112" s="4"/>
      <c r="AX112" s="4"/>
      <c r="AY112" s="4"/>
      <c r="AZ112" s="4"/>
      <c r="BA112" s="4"/>
      <c r="BB112" s="4"/>
      <c r="BC112" s="4"/>
      <c r="BD112" s="4"/>
      <c r="BE112" s="4"/>
    </row>
    <row r="113" spans="1:57" x14ac:dyDescent="0.3">
      <c r="A113" s="4"/>
      <c r="B113" s="4"/>
      <c r="C113" s="4"/>
      <c r="D113" s="4"/>
      <c r="E113" s="4"/>
      <c r="F113" s="4"/>
      <c r="G113" s="249"/>
      <c r="H113" s="4"/>
      <c r="I113" s="4"/>
      <c r="J113" s="4"/>
      <c r="K113" s="4"/>
      <c r="L113" s="4"/>
      <c r="M113" s="249"/>
      <c r="N113" s="249"/>
      <c r="O113" s="249"/>
      <c r="P113" s="249"/>
      <c r="Q113" s="249"/>
      <c r="R113" s="249"/>
      <c r="S113" s="249"/>
      <c r="T113" s="249"/>
      <c r="U113" s="249"/>
      <c r="V113" s="249"/>
      <c r="W113" s="249"/>
      <c r="X113" s="249"/>
      <c r="Y113" s="249"/>
      <c r="Z113" s="249"/>
      <c r="AA113" s="249"/>
      <c r="AB113" s="249"/>
      <c r="AC113" s="249"/>
      <c r="AD113" s="249"/>
      <c r="AE113" s="249"/>
      <c r="AF113" s="249"/>
      <c r="AG113" s="249"/>
      <c r="AH113" s="249"/>
      <c r="AI113" s="249"/>
      <c r="AJ113" s="249"/>
      <c r="AK113" s="249"/>
      <c r="AL113" s="4"/>
      <c r="AM113" s="4"/>
      <c r="AN113" s="4"/>
      <c r="AO113" s="4"/>
      <c r="AP113" s="4"/>
      <c r="AQ113" s="4"/>
      <c r="AR113" s="4"/>
      <c r="AS113" s="4"/>
      <c r="AT113" s="4"/>
      <c r="AU113" s="4"/>
      <c r="AV113" s="4"/>
      <c r="AW113" s="4"/>
      <c r="AX113" s="4"/>
      <c r="AY113" s="4"/>
      <c r="AZ113" s="4"/>
      <c r="BA113" s="4"/>
      <c r="BB113" s="4"/>
      <c r="BC113" s="4"/>
      <c r="BD113" s="4"/>
      <c r="BE113" s="4"/>
    </row>
    <row r="114" spans="1:57" x14ac:dyDescent="0.3">
      <c r="A114" s="4"/>
      <c r="B114" s="4"/>
      <c r="C114" s="4"/>
      <c r="D114" s="4"/>
      <c r="E114" s="4"/>
      <c r="F114" s="4"/>
      <c r="G114" s="249"/>
      <c r="H114" s="4"/>
      <c r="I114" s="4"/>
      <c r="J114" s="4"/>
      <c r="K114" s="4"/>
      <c r="L114" s="4"/>
      <c r="M114" s="249"/>
      <c r="N114" s="249"/>
      <c r="O114" s="249"/>
      <c r="P114" s="249"/>
      <c r="Q114" s="249"/>
      <c r="R114" s="249"/>
      <c r="S114" s="249"/>
      <c r="T114" s="249"/>
      <c r="U114" s="249"/>
      <c r="V114" s="249"/>
      <c r="W114" s="249"/>
      <c r="X114" s="249"/>
      <c r="Y114" s="249"/>
      <c r="Z114" s="249"/>
      <c r="AA114" s="249"/>
      <c r="AB114" s="249"/>
      <c r="AC114" s="249"/>
      <c r="AD114" s="249"/>
      <c r="AE114" s="249"/>
      <c r="AF114" s="249"/>
      <c r="AG114" s="249"/>
      <c r="AH114" s="249"/>
      <c r="AI114" s="249"/>
      <c r="AJ114" s="249"/>
      <c r="AK114" s="249"/>
      <c r="AL114" s="4"/>
      <c r="AM114" s="4"/>
      <c r="AN114" s="4"/>
      <c r="AO114" s="4"/>
      <c r="AP114" s="4"/>
      <c r="AQ114" s="4"/>
      <c r="AR114" s="4"/>
      <c r="AS114" s="4"/>
      <c r="AT114" s="4"/>
      <c r="AU114" s="4"/>
      <c r="AV114" s="4"/>
      <c r="AW114" s="4"/>
      <c r="AX114" s="4"/>
      <c r="AY114" s="4"/>
      <c r="AZ114" s="4"/>
      <c r="BA114" s="4"/>
      <c r="BB114" s="4"/>
      <c r="BC114" s="4"/>
      <c r="BD114" s="4"/>
      <c r="BE114" s="4"/>
    </row>
    <row r="115" spans="1:57" x14ac:dyDescent="0.3">
      <c r="A115" s="4"/>
      <c r="B115" s="4"/>
      <c r="C115" s="4"/>
      <c r="D115" s="4"/>
      <c r="E115" s="4"/>
      <c r="F115" s="4"/>
      <c r="G115" s="249"/>
      <c r="H115" s="4"/>
      <c r="I115" s="4"/>
      <c r="J115" s="4"/>
      <c r="K115" s="4"/>
      <c r="L115" s="4"/>
      <c r="M115" s="249"/>
      <c r="N115" s="249"/>
      <c r="O115" s="249"/>
      <c r="P115" s="249"/>
      <c r="Q115" s="249"/>
      <c r="R115" s="249"/>
      <c r="S115" s="249"/>
      <c r="T115" s="249"/>
      <c r="U115" s="249"/>
      <c r="V115" s="249"/>
      <c r="W115" s="249"/>
      <c r="X115" s="249"/>
      <c r="Y115" s="249"/>
      <c r="Z115" s="249"/>
      <c r="AA115" s="249"/>
      <c r="AB115" s="249"/>
      <c r="AC115" s="249"/>
      <c r="AD115" s="249"/>
      <c r="AE115" s="249"/>
      <c r="AF115" s="249"/>
      <c r="AG115" s="249"/>
      <c r="AH115" s="249"/>
      <c r="AI115" s="249"/>
      <c r="AJ115" s="249"/>
      <c r="AK115" s="249"/>
      <c r="AL115" s="4"/>
      <c r="AM115" s="4"/>
      <c r="AN115" s="4"/>
      <c r="AO115" s="4"/>
      <c r="AP115" s="4"/>
      <c r="AQ115" s="4"/>
      <c r="AR115" s="4"/>
      <c r="AS115" s="4"/>
      <c r="AT115" s="4"/>
      <c r="AU115" s="4"/>
      <c r="AV115" s="4"/>
      <c r="AW115" s="4"/>
      <c r="AX115" s="4"/>
      <c r="AY115" s="4"/>
      <c r="AZ115" s="4"/>
      <c r="BA115" s="4"/>
      <c r="BB115" s="4"/>
      <c r="BC115" s="4"/>
      <c r="BD115" s="4"/>
      <c r="BE115" s="4"/>
    </row>
    <row r="116" spans="1:57" x14ac:dyDescent="0.3">
      <c r="A116" s="4"/>
      <c r="B116" s="4"/>
      <c r="C116" s="4"/>
      <c r="D116" s="4"/>
      <c r="E116" s="4"/>
      <c r="F116" s="4"/>
      <c r="G116" s="249"/>
      <c r="H116" s="4"/>
      <c r="I116" s="4"/>
      <c r="J116" s="4"/>
      <c r="K116" s="4"/>
      <c r="L116" s="4"/>
      <c r="M116" s="249"/>
      <c r="N116" s="249"/>
      <c r="O116" s="249"/>
      <c r="P116" s="249"/>
      <c r="Q116" s="249"/>
      <c r="R116" s="249"/>
      <c r="S116" s="249"/>
      <c r="T116" s="249"/>
      <c r="U116" s="249"/>
      <c r="V116" s="249"/>
      <c r="W116" s="249"/>
      <c r="X116" s="249"/>
      <c r="Y116" s="249"/>
      <c r="Z116" s="249"/>
      <c r="AA116" s="249"/>
      <c r="AB116" s="249"/>
      <c r="AC116" s="249"/>
      <c r="AD116" s="249"/>
      <c r="AE116" s="249"/>
      <c r="AF116" s="249"/>
      <c r="AG116" s="249"/>
      <c r="AH116" s="249"/>
      <c r="AI116" s="249"/>
      <c r="AJ116" s="249"/>
      <c r="AK116" s="249"/>
      <c r="AL116" s="4"/>
      <c r="AM116" s="4"/>
      <c r="AN116" s="4"/>
      <c r="AO116" s="4"/>
      <c r="AP116" s="4"/>
      <c r="AQ116" s="4"/>
      <c r="AR116" s="4"/>
      <c r="AS116" s="4"/>
      <c r="AT116" s="4"/>
      <c r="AU116" s="4"/>
      <c r="AV116" s="4"/>
      <c r="AW116" s="4"/>
      <c r="AX116" s="4"/>
      <c r="AY116" s="4"/>
      <c r="AZ116" s="4"/>
      <c r="BA116" s="4"/>
      <c r="BB116" s="4"/>
      <c r="BC116" s="4"/>
      <c r="BD116" s="4"/>
      <c r="BE116" s="4"/>
    </row>
    <row r="117" spans="1:57" x14ac:dyDescent="0.3">
      <c r="A117" s="4"/>
      <c r="B117" s="4"/>
      <c r="C117" s="4"/>
      <c r="D117" s="4"/>
      <c r="E117" s="4"/>
      <c r="F117" s="4"/>
      <c r="G117" s="249"/>
      <c r="H117" s="4"/>
      <c r="I117" s="4"/>
      <c r="J117" s="4"/>
      <c r="K117" s="4"/>
      <c r="L117" s="4"/>
      <c r="M117" s="249"/>
      <c r="N117" s="249"/>
      <c r="O117" s="249"/>
      <c r="P117" s="249"/>
      <c r="Q117" s="249"/>
      <c r="R117" s="249"/>
      <c r="S117" s="249"/>
      <c r="T117" s="249"/>
      <c r="U117" s="249"/>
      <c r="V117" s="249"/>
      <c r="W117" s="249"/>
      <c r="X117" s="249"/>
      <c r="Y117" s="249"/>
      <c r="Z117" s="249"/>
      <c r="AA117" s="249"/>
      <c r="AB117" s="249"/>
      <c r="AC117" s="249"/>
      <c r="AD117" s="249"/>
      <c r="AE117" s="249"/>
      <c r="AF117" s="249"/>
      <c r="AG117" s="249"/>
      <c r="AH117" s="249"/>
      <c r="AI117" s="249"/>
      <c r="AJ117" s="249"/>
      <c r="AK117" s="249"/>
      <c r="AL117" s="4"/>
      <c r="AM117" s="4"/>
      <c r="AN117" s="4"/>
      <c r="AO117" s="4"/>
      <c r="AP117" s="4"/>
      <c r="AQ117" s="4"/>
      <c r="AR117" s="4"/>
      <c r="AS117" s="4"/>
      <c r="AT117" s="4"/>
      <c r="AU117" s="4"/>
      <c r="AV117" s="4"/>
      <c r="AW117" s="4"/>
      <c r="AX117" s="4"/>
      <c r="AY117" s="4"/>
      <c r="AZ117" s="4"/>
      <c r="BA117" s="4"/>
      <c r="BB117" s="4"/>
      <c r="BC117" s="4"/>
      <c r="BD117" s="4"/>
      <c r="BE117" s="4"/>
    </row>
    <row r="118" spans="1:57" x14ac:dyDescent="0.3">
      <c r="A118" s="4"/>
      <c r="B118" s="4"/>
      <c r="C118" s="4"/>
      <c r="D118" s="4"/>
      <c r="E118" s="4"/>
      <c r="F118" s="4"/>
      <c r="G118" s="249"/>
      <c r="H118" s="4"/>
      <c r="I118" s="4"/>
      <c r="J118" s="4"/>
      <c r="K118" s="4"/>
      <c r="L118" s="4"/>
      <c r="M118" s="249"/>
      <c r="N118" s="249"/>
      <c r="O118" s="249"/>
      <c r="P118" s="249"/>
      <c r="Q118" s="249"/>
      <c r="R118" s="249"/>
      <c r="S118" s="249"/>
      <c r="T118" s="249"/>
      <c r="U118" s="249"/>
      <c r="V118" s="249"/>
      <c r="W118" s="249"/>
      <c r="X118" s="249"/>
      <c r="Y118" s="249"/>
      <c r="Z118" s="249"/>
      <c r="AA118" s="249"/>
      <c r="AB118" s="249"/>
      <c r="AC118" s="249"/>
      <c r="AD118" s="249"/>
      <c r="AE118" s="249"/>
      <c r="AF118" s="249"/>
      <c r="AG118" s="249"/>
      <c r="AH118" s="249"/>
      <c r="AI118" s="249"/>
      <c r="AJ118" s="249"/>
      <c r="AK118" s="249"/>
      <c r="AL118" s="4"/>
      <c r="AM118" s="4"/>
      <c r="AN118" s="4"/>
      <c r="AO118" s="4"/>
      <c r="AP118" s="4"/>
      <c r="AQ118" s="4"/>
      <c r="AR118" s="4"/>
      <c r="AS118" s="4"/>
      <c r="AT118" s="4"/>
      <c r="AU118" s="4"/>
      <c r="AV118" s="4"/>
      <c r="AW118" s="4"/>
      <c r="AX118" s="4"/>
      <c r="AY118" s="4"/>
      <c r="AZ118" s="4"/>
      <c r="BA118" s="4"/>
      <c r="BB118" s="4"/>
      <c r="BC118" s="4"/>
      <c r="BD118" s="4"/>
      <c r="BE118" s="4"/>
    </row>
    <row r="119" spans="1:57" x14ac:dyDescent="0.3">
      <c r="A119" s="4"/>
      <c r="B119" s="4"/>
      <c r="C119" s="4"/>
      <c r="D119" s="4"/>
      <c r="E119" s="4"/>
      <c r="F119" s="4"/>
      <c r="G119" s="249"/>
      <c r="H119" s="4"/>
      <c r="I119" s="4"/>
      <c r="J119" s="4"/>
      <c r="K119" s="4"/>
      <c r="L119" s="4"/>
      <c r="M119" s="249"/>
      <c r="N119" s="249"/>
      <c r="O119" s="249"/>
      <c r="P119" s="249"/>
      <c r="Q119" s="249"/>
      <c r="R119" s="249"/>
      <c r="S119" s="249"/>
      <c r="T119" s="249"/>
      <c r="U119" s="249"/>
      <c r="V119" s="249"/>
      <c r="W119" s="249"/>
      <c r="X119" s="249"/>
      <c r="Y119" s="249"/>
      <c r="Z119" s="249"/>
      <c r="AA119" s="249"/>
      <c r="AB119" s="249"/>
      <c r="AC119" s="249"/>
      <c r="AD119" s="249"/>
      <c r="AE119" s="249"/>
      <c r="AF119" s="249"/>
      <c r="AG119" s="249"/>
      <c r="AH119" s="249"/>
      <c r="AI119" s="249"/>
      <c r="AJ119" s="249"/>
      <c r="AK119" s="249"/>
      <c r="AL119" s="4"/>
      <c r="AM119" s="4"/>
      <c r="AN119" s="4"/>
      <c r="AO119" s="4"/>
      <c r="AP119" s="4"/>
      <c r="AQ119" s="4"/>
      <c r="AR119" s="4"/>
      <c r="AS119" s="4"/>
      <c r="AT119" s="4"/>
      <c r="AU119" s="4"/>
      <c r="AV119" s="4"/>
      <c r="AW119" s="4"/>
      <c r="AX119" s="4"/>
      <c r="AY119" s="4"/>
      <c r="AZ119" s="4"/>
      <c r="BA119" s="4"/>
      <c r="BB119" s="4"/>
      <c r="BC119" s="4"/>
      <c r="BD119" s="4"/>
      <c r="BE119" s="4"/>
    </row>
    <row r="120" spans="1:57" x14ac:dyDescent="0.3">
      <c r="A120" s="4"/>
      <c r="B120" s="4"/>
      <c r="C120" s="4"/>
      <c r="D120" s="4"/>
      <c r="E120" s="4"/>
      <c r="F120" s="4"/>
      <c r="G120" s="249"/>
      <c r="H120" s="4"/>
      <c r="I120" s="4"/>
      <c r="J120" s="4"/>
      <c r="K120" s="4"/>
      <c r="L120" s="4"/>
      <c r="M120" s="249"/>
      <c r="N120" s="249"/>
      <c r="O120" s="249"/>
      <c r="P120" s="249"/>
      <c r="Q120" s="249"/>
      <c r="R120" s="249"/>
      <c r="S120" s="249"/>
      <c r="T120" s="249"/>
      <c r="U120" s="249"/>
      <c r="V120" s="249"/>
      <c r="W120" s="249"/>
      <c r="X120" s="249"/>
      <c r="Y120" s="249"/>
      <c r="Z120" s="249"/>
      <c r="AA120" s="249"/>
      <c r="AB120" s="249"/>
      <c r="AC120" s="249"/>
      <c r="AD120" s="249"/>
      <c r="AE120" s="249"/>
      <c r="AF120" s="249"/>
      <c r="AG120" s="249"/>
      <c r="AH120" s="249"/>
      <c r="AI120" s="249"/>
      <c r="AJ120" s="249"/>
      <c r="AK120" s="249"/>
      <c r="AL120" s="4"/>
      <c r="AM120" s="4"/>
      <c r="AN120" s="4"/>
      <c r="AO120" s="4"/>
      <c r="AP120" s="4"/>
      <c r="AQ120" s="4"/>
      <c r="AR120" s="4"/>
      <c r="AS120" s="4"/>
      <c r="AT120" s="4"/>
      <c r="AU120" s="4"/>
      <c r="AV120" s="4"/>
      <c r="AW120" s="4"/>
      <c r="AX120" s="4"/>
      <c r="AY120" s="4"/>
      <c r="AZ120" s="4"/>
      <c r="BA120" s="4"/>
      <c r="BB120" s="4"/>
      <c r="BC120" s="4"/>
      <c r="BD120" s="4"/>
      <c r="BE120" s="4"/>
    </row>
    <row r="121" spans="1:57" x14ac:dyDescent="0.3">
      <c r="A121" s="4"/>
      <c r="B121" s="4"/>
      <c r="C121" s="4"/>
      <c r="D121" s="4"/>
      <c r="E121" s="4"/>
      <c r="F121" s="4"/>
      <c r="G121" s="249"/>
      <c r="H121" s="4"/>
      <c r="I121" s="4"/>
      <c r="J121" s="4"/>
      <c r="K121" s="4"/>
      <c r="L121" s="4"/>
      <c r="M121" s="249"/>
      <c r="N121" s="249"/>
      <c r="O121" s="249"/>
      <c r="P121" s="249"/>
      <c r="Q121" s="249"/>
      <c r="R121" s="249"/>
      <c r="S121" s="249"/>
      <c r="T121" s="249"/>
      <c r="U121" s="249"/>
      <c r="V121" s="249"/>
      <c r="W121" s="249"/>
      <c r="X121" s="249"/>
      <c r="Y121" s="249"/>
      <c r="Z121" s="249"/>
      <c r="AA121" s="249"/>
      <c r="AB121" s="249"/>
      <c r="AC121" s="249"/>
      <c r="AD121" s="249"/>
      <c r="AE121" s="249"/>
      <c r="AF121" s="249"/>
      <c r="AG121" s="249"/>
      <c r="AH121" s="249"/>
      <c r="AI121" s="249"/>
      <c r="AJ121" s="249"/>
      <c r="AK121" s="249"/>
      <c r="AL121" s="4"/>
      <c r="AM121" s="4"/>
      <c r="AN121" s="4"/>
      <c r="AO121" s="4"/>
      <c r="AP121" s="4"/>
      <c r="AQ121" s="4"/>
      <c r="AR121" s="4"/>
      <c r="AS121" s="4"/>
      <c r="AT121" s="4"/>
      <c r="AU121" s="4"/>
      <c r="AV121" s="4"/>
      <c r="AW121" s="4"/>
      <c r="AX121" s="4"/>
      <c r="AY121" s="4"/>
      <c r="AZ121" s="4"/>
      <c r="BA121" s="4"/>
      <c r="BB121" s="4"/>
      <c r="BC121" s="4"/>
      <c r="BD121" s="4"/>
      <c r="BE121" s="4"/>
    </row>
    <row r="122" spans="1:57" x14ac:dyDescent="0.3">
      <c r="A122" s="4"/>
      <c r="B122" s="4"/>
      <c r="C122" s="4"/>
      <c r="D122" s="4"/>
      <c r="E122" s="4"/>
      <c r="F122" s="4"/>
      <c r="G122" s="249"/>
      <c r="H122" s="4"/>
      <c r="I122" s="4"/>
      <c r="J122" s="4"/>
      <c r="K122" s="4"/>
      <c r="L122" s="4"/>
      <c r="M122" s="249"/>
      <c r="N122" s="249"/>
      <c r="O122" s="249"/>
      <c r="P122" s="249"/>
      <c r="Q122" s="249"/>
      <c r="R122" s="249"/>
      <c r="S122" s="249"/>
      <c r="T122" s="249"/>
      <c r="U122" s="249"/>
      <c r="V122" s="249"/>
      <c r="W122" s="249"/>
      <c r="X122" s="249"/>
      <c r="Y122" s="249"/>
      <c r="Z122" s="249"/>
      <c r="AA122" s="249"/>
      <c r="AB122" s="249"/>
      <c r="AC122" s="249"/>
      <c r="AD122" s="249"/>
      <c r="AE122" s="249"/>
      <c r="AF122" s="249"/>
      <c r="AG122" s="249"/>
      <c r="AH122" s="249"/>
      <c r="AI122" s="249"/>
      <c r="AJ122" s="249"/>
      <c r="AK122" s="249"/>
      <c r="AL122" s="4"/>
      <c r="AM122" s="4"/>
      <c r="AN122" s="4"/>
      <c r="AO122" s="4"/>
      <c r="AP122" s="4"/>
      <c r="AQ122" s="4"/>
      <c r="AR122" s="4"/>
      <c r="AS122" s="4"/>
      <c r="AT122" s="4"/>
      <c r="AU122" s="4"/>
      <c r="AV122" s="4"/>
      <c r="AW122" s="4"/>
      <c r="AX122" s="4"/>
      <c r="AY122" s="4"/>
      <c r="AZ122" s="4"/>
      <c r="BA122" s="4"/>
      <c r="BB122" s="4"/>
      <c r="BC122" s="4"/>
      <c r="BD122" s="4"/>
      <c r="BE122" s="4"/>
    </row>
    <row r="123" spans="1:57" x14ac:dyDescent="0.3">
      <c r="A123" s="4"/>
      <c r="B123" s="4"/>
      <c r="C123" s="4"/>
      <c r="D123" s="4"/>
      <c r="E123" s="4"/>
      <c r="F123" s="4"/>
      <c r="G123" s="249"/>
      <c r="H123" s="4"/>
      <c r="I123" s="4"/>
      <c r="J123" s="4"/>
      <c r="K123" s="4"/>
      <c r="L123" s="4"/>
      <c r="M123" s="249"/>
      <c r="N123" s="249"/>
      <c r="O123" s="249"/>
      <c r="P123" s="249"/>
      <c r="Q123" s="249"/>
      <c r="R123" s="249"/>
      <c r="S123" s="249"/>
      <c r="T123" s="249"/>
      <c r="U123" s="249"/>
      <c r="V123" s="249"/>
      <c r="W123" s="249"/>
      <c r="X123" s="249"/>
      <c r="Y123" s="249"/>
      <c r="Z123" s="249"/>
      <c r="AA123" s="249"/>
      <c r="AB123" s="249"/>
      <c r="AC123" s="249"/>
      <c r="AD123" s="249"/>
      <c r="AE123" s="249"/>
      <c r="AF123" s="249"/>
      <c r="AG123" s="249"/>
      <c r="AH123" s="249"/>
      <c r="AI123" s="249"/>
      <c r="AJ123" s="249"/>
      <c r="AK123" s="249"/>
      <c r="AL123" s="4"/>
      <c r="AM123" s="4"/>
      <c r="AN123" s="4"/>
      <c r="AO123" s="4"/>
      <c r="AP123" s="4"/>
      <c r="AQ123" s="4"/>
      <c r="AR123" s="4"/>
      <c r="AS123" s="4"/>
      <c r="AT123" s="4"/>
      <c r="AU123" s="4"/>
      <c r="AV123" s="4"/>
      <c r="AW123" s="4"/>
      <c r="AX123" s="4"/>
      <c r="AY123" s="4"/>
      <c r="AZ123" s="4"/>
      <c r="BA123" s="4"/>
      <c r="BB123" s="4"/>
      <c r="BC123" s="4"/>
      <c r="BD123" s="4"/>
      <c r="BE123" s="4"/>
    </row>
    <row r="124" spans="1:57" x14ac:dyDescent="0.3">
      <c r="A124" s="4"/>
      <c r="B124" s="4"/>
      <c r="C124" s="4"/>
      <c r="D124" s="4"/>
      <c r="E124" s="4"/>
      <c r="F124" s="4"/>
      <c r="G124" s="249"/>
      <c r="H124" s="4"/>
      <c r="I124" s="4"/>
      <c r="J124" s="4"/>
      <c r="K124" s="4"/>
      <c r="L124" s="4"/>
      <c r="M124" s="249"/>
      <c r="N124" s="249"/>
      <c r="O124" s="249"/>
      <c r="P124" s="249"/>
      <c r="Q124" s="249"/>
      <c r="R124" s="249"/>
      <c r="S124" s="249"/>
      <c r="T124" s="249"/>
      <c r="U124" s="249"/>
      <c r="V124" s="249"/>
      <c r="W124" s="249"/>
      <c r="X124" s="249"/>
      <c r="Y124" s="249"/>
      <c r="Z124" s="249"/>
      <c r="AA124" s="249"/>
      <c r="AB124" s="249"/>
      <c r="AC124" s="249"/>
      <c r="AD124" s="249"/>
      <c r="AE124" s="249"/>
      <c r="AF124" s="249"/>
      <c r="AG124" s="249"/>
      <c r="AH124" s="249"/>
      <c r="AI124" s="249"/>
      <c r="AJ124" s="249"/>
      <c r="AK124" s="249"/>
      <c r="AL124" s="4"/>
      <c r="AM124" s="4"/>
      <c r="AN124" s="4"/>
      <c r="AO124" s="4"/>
      <c r="AP124" s="4"/>
      <c r="AQ124" s="4"/>
      <c r="AR124" s="4"/>
      <c r="AS124" s="4"/>
      <c r="AT124" s="4"/>
      <c r="AU124" s="4"/>
      <c r="AV124" s="4"/>
      <c r="AW124" s="4"/>
      <c r="AX124" s="4"/>
      <c r="AY124" s="4"/>
      <c r="AZ124" s="4"/>
      <c r="BA124" s="4"/>
      <c r="BB124" s="4"/>
      <c r="BC124" s="4"/>
      <c r="BD124" s="4"/>
      <c r="BE124" s="4"/>
    </row>
    <row r="125" spans="1:57" x14ac:dyDescent="0.3">
      <c r="A125" s="4"/>
      <c r="B125" s="4"/>
      <c r="C125" s="4"/>
      <c r="D125" s="4"/>
      <c r="E125" s="4"/>
      <c r="F125" s="4"/>
      <c r="G125" s="249"/>
      <c r="H125" s="4"/>
      <c r="I125" s="4"/>
      <c r="J125" s="4"/>
      <c r="K125" s="4"/>
      <c r="L125" s="4"/>
      <c r="M125" s="249"/>
      <c r="N125" s="249"/>
      <c r="O125" s="249"/>
      <c r="P125" s="249"/>
      <c r="Q125" s="249"/>
      <c r="R125" s="249"/>
      <c r="S125" s="249"/>
      <c r="T125" s="249"/>
      <c r="U125" s="249"/>
      <c r="V125" s="249"/>
      <c r="W125" s="249"/>
      <c r="X125" s="249"/>
      <c r="Y125" s="249"/>
      <c r="Z125" s="249"/>
      <c r="AA125" s="249"/>
      <c r="AB125" s="249"/>
      <c r="AC125" s="249"/>
      <c r="AD125" s="249"/>
      <c r="AE125" s="249"/>
      <c r="AF125" s="249"/>
      <c r="AG125" s="249"/>
      <c r="AH125" s="249"/>
      <c r="AI125" s="249"/>
      <c r="AJ125" s="249"/>
      <c r="AK125" s="249"/>
      <c r="AL125" s="4"/>
      <c r="AM125" s="4"/>
      <c r="AN125" s="4"/>
      <c r="AO125" s="4"/>
      <c r="AP125" s="4"/>
      <c r="AQ125" s="4"/>
      <c r="AR125" s="4"/>
      <c r="AS125" s="4"/>
      <c r="AT125" s="4"/>
      <c r="AU125" s="4"/>
      <c r="AV125" s="4"/>
      <c r="AW125" s="4"/>
      <c r="AX125" s="4"/>
      <c r="AY125" s="4"/>
      <c r="AZ125" s="4"/>
      <c r="BA125" s="4"/>
      <c r="BB125" s="4"/>
      <c r="BC125" s="4"/>
      <c r="BD125" s="4"/>
      <c r="BE125" s="4"/>
    </row>
    <row r="126" spans="1:57" x14ac:dyDescent="0.3">
      <c r="A126" s="4"/>
      <c r="B126" s="4"/>
      <c r="C126" s="4"/>
      <c r="D126" s="4"/>
      <c r="E126" s="4"/>
      <c r="F126" s="4"/>
      <c r="G126" s="249"/>
      <c r="H126" s="4"/>
      <c r="I126" s="4"/>
      <c r="J126" s="4"/>
      <c r="K126" s="4"/>
      <c r="L126" s="4"/>
      <c r="M126" s="249"/>
      <c r="N126" s="249"/>
      <c r="O126" s="249"/>
      <c r="P126" s="249"/>
      <c r="Q126" s="249"/>
      <c r="R126" s="249"/>
      <c r="S126" s="249"/>
      <c r="T126" s="249"/>
      <c r="U126" s="249"/>
      <c r="V126" s="249"/>
      <c r="W126" s="249"/>
      <c r="X126" s="249"/>
      <c r="Y126" s="249"/>
      <c r="Z126" s="249"/>
      <c r="AA126" s="249"/>
      <c r="AB126" s="249"/>
      <c r="AC126" s="249"/>
      <c r="AD126" s="249"/>
      <c r="AE126" s="249"/>
      <c r="AF126" s="249"/>
      <c r="AG126" s="249"/>
      <c r="AH126" s="249"/>
      <c r="AI126" s="249"/>
      <c r="AJ126" s="249"/>
      <c r="AK126" s="249"/>
      <c r="AL126" s="4"/>
      <c r="AM126" s="4"/>
      <c r="AN126" s="4"/>
      <c r="AO126" s="4"/>
      <c r="AP126" s="4"/>
      <c r="AQ126" s="4"/>
      <c r="AR126" s="4"/>
      <c r="AS126" s="4"/>
      <c r="AT126" s="4"/>
      <c r="AU126" s="4"/>
      <c r="AV126" s="4"/>
      <c r="AW126" s="4"/>
      <c r="AX126" s="4"/>
      <c r="AY126" s="4"/>
      <c r="AZ126" s="4"/>
      <c r="BA126" s="4"/>
      <c r="BB126" s="4"/>
      <c r="BC126" s="4"/>
      <c r="BD126" s="4"/>
      <c r="BE126" s="4"/>
    </row>
    <row r="127" spans="1:57" x14ac:dyDescent="0.3">
      <c r="A127" s="4"/>
      <c r="B127" s="4"/>
      <c r="C127" s="4"/>
      <c r="D127" s="4"/>
      <c r="E127" s="4"/>
      <c r="F127" s="4"/>
      <c r="G127" s="249"/>
      <c r="H127" s="4"/>
      <c r="I127" s="4"/>
      <c r="J127" s="4"/>
      <c r="K127" s="4"/>
      <c r="L127" s="4"/>
      <c r="M127" s="249"/>
      <c r="N127" s="249"/>
      <c r="O127" s="249"/>
      <c r="P127" s="249"/>
      <c r="Q127" s="249"/>
      <c r="R127" s="249"/>
      <c r="S127" s="249"/>
      <c r="T127" s="249"/>
      <c r="U127" s="249"/>
      <c r="V127" s="249"/>
      <c r="W127" s="249"/>
      <c r="X127" s="249"/>
      <c r="Y127" s="249"/>
      <c r="Z127" s="249"/>
      <c r="AA127" s="249"/>
      <c r="AB127" s="249"/>
      <c r="AC127" s="249"/>
      <c r="AD127" s="249"/>
      <c r="AE127" s="249"/>
      <c r="AF127" s="249"/>
      <c r="AG127" s="249"/>
      <c r="AH127" s="249"/>
      <c r="AI127" s="249"/>
      <c r="AJ127" s="249"/>
      <c r="AK127" s="249"/>
      <c r="AL127" s="4"/>
      <c r="AM127" s="4"/>
      <c r="AN127" s="4"/>
      <c r="AO127" s="4"/>
      <c r="AP127" s="4"/>
      <c r="AQ127" s="4"/>
      <c r="AR127" s="4"/>
      <c r="AS127" s="4"/>
      <c r="AT127" s="4"/>
      <c r="AU127" s="4"/>
      <c r="AV127" s="4"/>
      <c r="AW127" s="4"/>
      <c r="AX127" s="4"/>
      <c r="AY127" s="4"/>
      <c r="AZ127" s="4"/>
      <c r="BA127" s="4"/>
      <c r="BB127" s="4"/>
      <c r="BC127" s="4"/>
      <c r="BD127" s="4"/>
      <c r="BE127" s="4"/>
    </row>
    <row r="128" spans="1:57" x14ac:dyDescent="0.3">
      <c r="A128" s="4"/>
      <c r="B128" s="4"/>
      <c r="C128" s="4"/>
      <c r="D128" s="4"/>
      <c r="E128" s="4"/>
      <c r="F128" s="4"/>
      <c r="G128" s="249"/>
      <c r="H128" s="4"/>
      <c r="I128" s="4"/>
      <c r="J128" s="4"/>
      <c r="K128" s="4"/>
      <c r="L128" s="4"/>
      <c r="M128" s="249"/>
      <c r="N128" s="249"/>
      <c r="O128" s="249"/>
      <c r="P128" s="249"/>
      <c r="Q128" s="249"/>
      <c r="R128" s="249"/>
      <c r="S128" s="249"/>
      <c r="T128" s="249"/>
      <c r="U128" s="249"/>
      <c r="V128" s="249"/>
      <c r="W128" s="249"/>
      <c r="X128" s="249"/>
      <c r="Y128" s="249"/>
      <c r="Z128" s="249"/>
      <c r="AA128" s="249"/>
      <c r="AB128" s="249"/>
      <c r="AC128" s="249"/>
      <c r="AD128" s="249"/>
      <c r="AE128" s="249"/>
      <c r="AF128" s="249"/>
      <c r="AG128" s="249"/>
      <c r="AH128" s="249"/>
      <c r="AI128" s="249"/>
      <c r="AJ128" s="249"/>
      <c r="AK128" s="249"/>
      <c r="AL128" s="4"/>
      <c r="AM128" s="4"/>
      <c r="AN128" s="4"/>
      <c r="AO128" s="4"/>
      <c r="AP128" s="4"/>
      <c r="AQ128" s="4"/>
      <c r="AR128" s="4"/>
      <c r="AS128" s="4"/>
      <c r="AT128" s="4"/>
      <c r="AU128" s="4"/>
      <c r="AV128" s="4"/>
      <c r="AW128" s="4"/>
      <c r="AX128" s="4"/>
      <c r="AY128" s="4"/>
      <c r="AZ128" s="4"/>
      <c r="BA128" s="4"/>
      <c r="BB128" s="4"/>
      <c r="BC128" s="4"/>
      <c r="BD128" s="4"/>
      <c r="BE128" s="4"/>
    </row>
    <row r="129" spans="1:57" x14ac:dyDescent="0.3">
      <c r="A129" s="4"/>
      <c r="B129" s="4"/>
      <c r="C129" s="4"/>
      <c r="D129" s="4"/>
      <c r="E129" s="4"/>
      <c r="F129" s="4"/>
      <c r="G129" s="249"/>
      <c r="H129" s="4"/>
      <c r="I129" s="4"/>
      <c r="J129" s="4"/>
      <c r="K129" s="4"/>
      <c r="L129" s="4"/>
      <c r="M129" s="249"/>
      <c r="N129" s="249"/>
      <c r="O129" s="249"/>
      <c r="P129" s="249"/>
      <c r="Q129" s="249"/>
      <c r="R129" s="249"/>
      <c r="S129" s="249"/>
      <c r="T129" s="249"/>
      <c r="U129" s="249"/>
      <c r="V129" s="249"/>
      <c r="W129" s="249"/>
      <c r="X129" s="249"/>
      <c r="Y129" s="249"/>
      <c r="Z129" s="249"/>
      <c r="AA129" s="249"/>
      <c r="AB129" s="249"/>
      <c r="AC129" s="249"/>
      <c r="AD129" s="249"/>
      <c r="AE129" s="249"/>
      <c r="AF129" s="249"/>
      <c r="AG129" s="249"/>
      <c r="AH129" s="249"/>
      <c r="AI129" s="249"/>
      <c r="AJ129" s="249"/>
      <c r="AK129" s="249"/>
      <c r="AL129" s="4"/>
      <c r="AM129" s="4"/>
      <c r="AN129" s="4"/>
      <c r="AO129" s="4"/>
      <c r="AP129" s="4"/>
      <c r="AQ129" s="4"/>
      <c r="AR129" s="4"/>
      <c r="AS129" s="4"/>
      <c r="AT129" s="4"/>
      <c r="AU129" s="4"/>
      <c r="AV129" s="4"/>
      <c r="AW129" s="4"/>
      <c r="AX129" s="4"/>
      <c r="AY129" s="4"/>
      <c r="AZ129" s="4"/>
      <c r="BA129" s="4"/>
      <c r="BB129" s="4"/>
      <c r="BC129" s="4"/>
      <c r="BD129" s="4"/>
      <c r="BE129" s="4"/>
    </row>
    <row r="130" spans="1:57" x14ac:dyDescent="0.3">
      <c r="A130" s="4"/>
      <c r="B130" s="4"/>
      <c r="C130" s="4"/>
      <c r="D130" s="4"/>
      <c r="E130" s="4"/>
      <c r="F130" s="4"/>
      <c r="G130" s="249"/>
      <c r="H130" s="4"/>
      <c r="I130" s="4"/>
      <c r="J130" s="4"/>
      <c r="K130" s="4"/>
      <c r="L130" s="4"/>
      <c r="M130" s="249"/>
      <c r="N130" s="249"/>
      <c r="O130" s="249"/>
      <c r="P130" s="249"/>
      <c r="Q130" s="249"/>
      <c r="R130" s="249"/>
      <c r="S130" s="249"/>
      <c r="T130" s="249"/>
      <c r="U130" s="249"/>
      <c r="V130" s="249"/>
      <c r="W130" s="249"/>
      <c r="X130" s="249"/>
      <c r="Y130" s="249"/>
      <c r="Z130" s="249"/>
      <c r="AA130" s="249"/>
      <c r="AB130" s="249"/>
      <c r="AC130" s="249"/>
      <c r="AD130" s="249"/>
      <c r="AE130" s="249"/>
      <c r="AF130" s="249"/>
      <c r="AG130" s="249"/>
      <c r="AH130" s="249"/>
      <c r="AI130" s="249"/>
      <c r="AJ130" s="249"/>
      <c r="AK130" s="249"/>
      <c r="AL130" s="4"/>
      <c r="AM130" s="4"/>
      <c r="AN130" s="4"/>
      <c r="AO130" s="4"/>
      <c r="AP130" s="4"/>
      <c r="AQ130" s="4"/>
      <c r="AR130" s="4"/>
      <c r="AS130" s="4"/>
      <c r="AT130" s="4"/>
      <c r="AU130" s="4"/>
      <c r="AV130" s="4"/>
      <c r="AW130" s="4"/>
      <c r="AX130" s="4"/>
      <c r="AY130" s="4"/>
      <c r="AZ130" s="4"/>
      <c r="BA130" s="4"/>
      <c r="BB130" s="4"/>
      <c r="BC130" s="4"/>
      <c r="BD130" s="4"/>
      <c r="BE130" s="4"/>
    </row>
    <row r="131" spans="1:57" x14ac:dyDescent="0.3">
      <c r="A131" s="4"/>
      <c r="B131" s="4"/>
      <c r="C131" s="4"/>
      <c r="D131" s="4"/>
      <c r="E131" s="4"/>
      <c r="F131" s="4"/>
      <c r="G131" s="249"/>
      <c r="H131" s="4"/>
      <c r="I131" s="4"/>
      <c r="J131" s="4"/>
      <c r="K131" s="4"/>
      <c r="L131" s="4"/>
      <c r="M131" s="249"/>
      <c r="N131" s="249"/>
      <c r="O131" s="249"/>
      <c r="P131" s="249"/>
      <c r="Q131" s="249"/>
      <c r="R131" s="249"/>
      <c r="S131" s="249"/>
      <c r="T131" s="249"/>
      <c r="U131" s="249"/>
      <c r="V131" s="249"/>
      <c r="W131" s="249"/>
      <c r="X131" s="249"/>
      <c r="Y131" s="249"/>
      <c r="Z131" s="249"/>
      <c r="AA131" s="249"/>
      <c r="AB131" s="249"/>
      <c r="AC131" s="249"/>
      <c r="AD131" s="249"/>
      <c r="AE131" s="249"/>
      <c r="AF131" s="249"/>
      <c r="AG131" s="249"/>
      <c r="AH131" s="249"/>
      <c r="AI131" s="249"/>
      <c r="AJ131" s="249"/>
      <c r="AK131" s="249"/>
      <c r="AL131" s="4"/>
      <c r="AM131" s="4"/>
      <c r="AN131" s="4"/>
      <c r="AO131" s="4"/>
      <c r="AP131" s="4"/>
      <c r="AQ131" s="4"/>
      <c r="AR131" s="4"/>
      <c r="AS131" s="4"/>
      <c r="AT131" s="4"/>
      <c r="AU131" s="4"/>
      <c r="AV131" s="4"/>
      <c r="AW131" s="4"/>
      <c r="AX131" s="4"/>
      <c r="AY131" s="4"/>
      <c r="AZ131" s="4"/>
      <c r="BA131" s="4"/>
      <c r="BB131" s="4"/>
      <c r="BC131" s="4"/>
      <c r="BD131" s="4"/>
      <c r="BE131" s="4"/>
    </row>
    <row r="132" spans="1:57" x14ac:dyDescent="0.3">
      <c r="A132" s="4"/>
      <c r="B132" s="4"/>
      <c r="C132" s="4"/>
      <c r="D132" s="4"/>
      <c r="E132" s="4"/>
      <c r="F132" s="4"/>
      <c r="G132" s="249"/>
      <c r="H132" s="4"/>
      <c r="I132" s="4"/>
      <c r="J132" s="4"/>
      <c r="K132" s="4"/>
      <c r="L132" s="4"/>
      <c r="M132" s="249"/>
      <c r="N132" s="249"/>
      <c r="O132" s="249"/>
      <c r="P132" s="249"/>
      <c r="Q132" s="249"/>
      <c r="R132" s="249"/>
      <c r="S132" s="249"/>
      <c r="T132" s="249"/>
      <c r="U132" s="249"/>
      <c r="V132" s="249"/>
      <c r="W132" s="249"/>
      <c r="X132" s="249"/>
      <c r="Y132" s="249"/>
      <c r="Z132" s="249"/>
      <c r="AA132" s="249"/>
      <c r="AB132" s="249"/>
      <c r="AC132" s="249"/>
      <c r="AD132" s="249"/>
      <c r="AE132" s="249"/>
      <c r="AF132" s="249"/>
      <c r="AG132" s="249"/>
      <c r="AH132" s="249"/>
      <c r="AI132" s="249"/>
      <c r="AJ132" s="249"/>
      <c r="AK132" s="249"/>
      <c r="AL132" s="4"/>
      <c r="AM132" s="4"/>
      <c r="AN132" s="4"/>
      <c r="AO132" s="4"/>
      <c r="AP132" s="4"/>
      <c r="AQ132" s="4"/>
      <c r="AR132" s="4"/>
      <c r="AS132" s="4"/>
      <c r="AT132" s="4"/>
      <c r="AU132" s="4"/>
      <c r="AV132" s="4"/>
      <c r="AW132" s="4"/>
      <c r="AX132" s="4"/>
      <c r="AY132" s="4"/>
      <c r="AZ132" s="4"/>
      <c r="BA132" s="4"/>
      <c r="BB132" s="4"/>
      <c r="BC132" s="4"/>
      <c r="BD132" s="4"/>
      <c r="BE132" s="4"/>
    </row>
    <row r="133" spans="1:57" x14ac:dyDescent="0.3">
      <c r="A133" s="4"/>
      <c r="B133" s="4"/>
      <c r="C133" s="4"/>
      <c r="D133" s="4"/>
      <c r="E133" s="4"/>
      <c r="F133" s="4"/>
      <c r="G133" s="249"/>
      <c r="H133" s="4"/>
      <c r="I133" s="4"/>
      <c r="J133" s="4"/>
      <c r="K133" s="4"/>
      <c r="L133" s="4"/>
      <c r="M133" s="249"/>
      <c r="N133" s="249"/>
      <c r="O133" s="249"/>
      <c r="P133" s="249"/>
      <c r="Q133" s="249"/>
      <c r="R133" s="249"/>
      <c r="S133" s="249"/>
      <c r="T133" s="249"/>
      <c r="U133" s="249"/>
      <c r="V133" s="249"/>
      <c r="W133" s="249"/>
      <c r="X133" s="249"/>
      <c r="Y133" s="249"/>
      <c r="Z133" s="249"/>
      <c r="AA133" s="249"/>
      <c r="AB133" s="249"/>
      <c r="AC133" s="249"/>
      <c r="AD133" s="249"/>
      <c r="AE133" s="249"/>
      <c r="AF133" s="249"/>
      <c r="AG133" s="249"/>
      <c r="AH133" s="249"/>
      <c r="AI133" s="249"/>
      <c r="AJ133" s="249"/>
      <c r="AK133" s="249"/>
      <c r="AL133" s="4"/>
      <c r="AM133" s="4"/>
      <c r="AN133" s="4"/>
      <c r="AO133" s="4"/>
      <c r="AP133" s="4"/>
      <c r="AQ133" s="4"/>
      <c r="AR133" s="4"/>
      <c r="AS133" s="4"/>
      <c r="AT133" s="4"/>
      <c r="AU133" s="4"/>
      <c r="AV133" s="4"/>
      <c r="AW133" s="4"/>
      <c r="AX133" s="4"/>
      <c r="AY133" s="4"/>
      <c r="AZ133" s="4"/>
      <c r="BA133" s="4"/>
      <c r="BB133" s="4"/>
      <c r="BC133" s="4"/>
      <c r="BD133" s="4"/>
      <c r="BE133" s="4"/>
    </row>
    <row r="134" spans="1:57" x14ac:dyDescent="0.3">
      <c r="A134" s="4"/>
      <c r="B134" s="4"/>
      <c r="C134" s="4"/>
      <c r="D134" s="4"/>
      <c r="E134" s="4"/>
      <c r="F134" s="4"/>
      <c r="G134" s="249"/>
      <c r="H134" s="4"/>
      <c r="I134" s="4"/>
      <c r="J134" s="4"/>
      <c r="K134" s="4"/>
      <c r="L134" s="4"/>
      <c r="M134" s="249"/>
      <c r="N134" s="249"/>
      <c r="O134" s="249"/>
      <c r="P134" s="249"/>
      <c r="Q134" s="249"/>
      <c r="R134" s="249"/>
      <c r="S134" s="249"/>
      <c r="T134" s="249"/>
      <c r="U134" s="249"/>
      <c r="V134" s="249"/>
      <c r="W134" s="249"/>
      <c r="X134" s="249"/>
      <c r="Y134" s="249"/>
      <c r="Z134" s="249"/>
      <c r="AA134" s="249"/>
      <c r="AB134" s="249"/>
      <c r="AC134" s="249"/>
      <c r="AD134" s="249"/>
      <c r="AE134" s="249"/>
      <c r="AF134" s="249"/>
      <c r="AG134" s="249"/>
      <c r="AH134" s="249"/>
      <c r="AI134" s="249"/>
      <c r="AJ134" s="249"/>
      <c r="AK134" s="249"/>
      <c r="AL134" s="4"/>
      <c r="AM134" s="4"/>
      <c r="AN134" s="4"/>
      <c r="AO134" s="4"/>
      <c r="AP134" s="4"/>
      <c r="AQ134" s="4"/>
      <c r="AR134" s="4"/>
      <c r="AS134" s="4"/>
      <c r="AT134" s="4"/>
      <c r="AU134" s="4"/>
      <c r="AV134" s="4"/>
      <c r="AW134" s="4"/>
      <c r="AX134" s="4"/>
      <c r="AY134" s="4"/>
      <c r="AZ134" s="4"/>
      <c r="BA134" s="4"/>
      <c r="BB134" s="4"/>
      <c r="BC134" s="4"/>
      <c r="BD134" s="4"/>
      <c r="BE134" s="4"/>
    </row>
    <row r="135" spans="1:57" x14ac:dyDescent="0.3">
      <c r="A135" s="4"/>
      <c r="B135" s="4"/>
      <c r="C135" s="4"/>
      <c r="D135" s="4"/>
      <c r="E135" s="4"/>
      <c r="F135" s="4"/>
      <c r="G135" s="249"/>
      <c r="H135" s="4"/>
      <c r="I135" s="4"/>
      <c r="J135" s="4"/>
      <c r="K135" s="4"/>
      <c r="L135" s="4"/>
      <c r="M135" s="249"/>
      <c r="N135" s="249"/>
      <c r="O135" s="249"/>
      <c r="P135" s="249"/>
      <c r="Q135" s="249"/>
      <c r="R135" s="249"/>
      <c r="S135" s="249"/>
      <c r="T135" s="249"/>
      <c r="U135" s="249"/>
      <c r="V135" s="249"/>
      <c r="W135" s="249"/>
      <c r="X135" s="249"/>
      <c r="Y135" s="249"/>
      <c r="Z135" s="249"/>
      <c r="AA135" s="249"/>
      <c r="AB135" s="249"/>
      <c r="AC135" s="249"/>
      <c r="AD135" s="249"/>
      <c r="AE135" s="249"/>
      <c r="AF135" s="249"/>
      <c r="AG135" s="249"/>
      <c r="AH135" s="249"/>
      <c r="AI135" s="249"/>
      <c r="AJ135" s="249"/>
      <c r="AK135" s="249"/>
      <c r="AL135" s="4"/>
      <c r="AM135" s="4"/>
      <c r="AN135" s="4"/>
      <c r="AO135" s="4"/>
      <c r="AP135" s="4"/>
      <c r="AQ135" s="4"/>
      <c r="AR135" s="4"/>
      <c r="AS135" s="4"/>
      <c r="AT135" s="4"/>
      <c r="AU135" s="4"/>
      <c r="AV135" s="4"/>
      <c r="AW135" s="4"/>
      <c r="AX135" s="4"/>
      <c r="AY135" s="4"/>
      <c r="AZ135" s="4"/>
      <c r="BA135" s="4"/>
      <c r="BB135" s="4"/>
      <c r="BC135" s="4"/>
      <c r="BD135" s="4"/>
      <c r="BE135" s="4"/>
    </row>
    <row r="136" spans="1:57" x14ac:dyDescent="0.3">
      <c r="A136" s="4"/>
      <c r="B136" s="4"/>
      <c r="C136" s="4"/>
      <c r="D136" s="4"/>
      <c r="E136" s="4"/>
      <c r="F136" s="4"/>
      <c r="G136" s="249"/>
      <c r="H136" s="4"/>
      <c r="I136" s="4"/>
      <c r="J136" s="4"/>
      <c r="K136" s="4"/>
      <c r="L136" s="4"/>
      <c r="M136" s="249"/>
      <c r="N136" s="249"/>
      <c r="O136" s="249"/>
      <c r="P136" s="249"/>
      <c r="Q136" s="249"/>
      <c r="R136" s="249"/>
      <c r="S136" s="249"/>
      <c r="T136" s="249"/>
      <c r="U136" s="249"/>
      <c r="V136" s="249"/>
      <c r="W136" s="249"/>
      <c r="X136" s="249"/>
      <c r="Y136" s="249"/>
      <c r="Z136" s="249"/>
      <c r="AA136" s="249"/>
      <c r="AB136" s="249"/>
      <c r="AC136" s="249"/>
      <c r="AD136" s="249"/>
      <c r="AE136" s="249"/>
      <c r="AF136" s="249"/>
      <c r="AG136" s="249"/>
      <c r="AH136" s="249"/>
      <c r="AI136" s="249"/>
      <c r="AJ136" s="249"/>
      <c r="AK136" s="249"/>
      <c r="AL136" s="4"/>
      <c r="AM136" s="4"/>
      <c r="AN136" s="4"/>
      <c r="AO136" s="4"/>
      <c r="AP136" s="4"/>
      <c r="AQ136" s="4"/>
      <c r="AR136" s="4"/>
      <c r="AS136" s="4"/>
      <c r="AT136" s="4"/>
      <c r="AU136" s="4"/>
      <c r="AV136" s="4"/>
      <c r="AW136" s="4"/>
      <c r="AX136" s="4"/>
      <c r="AY136" s="4"/>
      <c r="AZ136" s="4"/>
      <c r="BA136" s="4"/>
      <c r="BB136" s="4"/>
      <c r="BC136" s="4"/>
      <c r="BD136" s="4"/>
      <c r="BE136" s="4"/>
    </row>
    <row r="137" spans="1:57" x14ac:dyDescent="0.3">
      <c r="A137" s="4"/>
      <c r="B137" s="4"/>
      <c r="C137" s="4"/>
      <c r="D137" s="4"/>
      <c r="E137" s="4"/>
      <c r="F137" s="4"/>
      <c r="G137" s="249"/>
      <c r="H137" s="4"/>
      <c r="I137" s="4"/>
      <c r="J137" s="4"/>
      <c r="K137" s="4"/>
      <c r="L137" s="4"/>
      <c r="M137" s="249"/>
      <c r="N137" s="249"/>
      <c r="O137" s="249"/>
      <c r="P137" s="249"/>
      <c r="Q137" s="249"/>
      <c r="R137" s="249"/>
      <c r="S137" s="249"/>
      <c r="T137" s="249"/>
      <c r="U137" s="249"/>
      <c r="V137" s="249"/>
      <c r="W137" s="249"/>
      <c r="X137" s="249"/>
      <c r="Y137" s="249"/>
      <c r="Z137" s="249"/>
      <c r="AA137" s="249"/>
      <c r="AB137" s="249"/>
      <c r="AC137" s="249"/>
      <c r="AD137" s="249"/>
      <c r="AE137" s="249"/>
      <c r="AF137" s="249"/>
      <c r="AG137" s="249"/>
      <c r="AH137" s="249"/>
      <c r="AI137" s="249"/>
      <c r="AJ137" s="249"/>
      <c r="AK137" s="249"/>
      <c r="AL137" s="4"/>
      <c r="AM137" s="4"/>
      <c r="AN137" s="4"/>
      <c r="AO137" s="4"/>
      <c r="AP137" s="4"/>
      <c r="AQ137" s="4"/>
      <c r="AR137" s="4"/>
      <c r="AS137" s="4"/>
      <c r="AT137" s="4"/>
      <c r="AU137" s="4"/>
      <c r="AV137" s="4"/>
      <c r="AW137" s="4"/>
      <c r="AX137" s="4"/>
      <c r="AY137" s="4"/>
      <c r="AZ137" s="4"/>
      <c r="BA137" s="4"/>
      <c r="BB137" s="4"/>
      <c r="BC137" s="4"/>
      <c r="BD137" s="4"/>
      <c r="BE137" s="4"/>
    </row>
    <row r="138" spans="1:57" x14ac:dyDescent="0.3">
      <c r="A138" s="4"/>
      <c r="B138" s="4"/>
      <c r="C138" s="4"/>
      <c r="D138" s="4"/>
      <c r="E138" s="4"/>
      <c r="F138" s="4"/>
      <c r="G138" s="249"/>
      <c r="H138" s="4"/>
      <c r="I138" s="4"/>
      <c r="J138" s="4"/>
      <c r="K138" s="4"/>
      <c r="L138" s="4"/>
      <c r="M138" s="249"/>
      <c r="N138" s="249"/>
      <c r="O138" s="249"/>
      <c r="P138" s="249"/>
      <c r="Q138" s="249"/>
      <c r="R138" s="249"/>
      <c r="S138" s="249"/>
      <c r="T138" s="249"/>
      <c r="U138" s="249"/>
      <c r="V138" s="249"/>
      <c r="W138" s="249"/>
      <c r="X138" s="249"/>
      <c r="Y138" s="249"/>
      <c r="Z138" s="249"/>
      <c r="AA138" s="249"/>
      <c r="AB138" s="249"/>
      <c r="AC138" s="249"/>
      <c r="AD138" s="249"/>
      <c r="AE138" s="249"/>
      <c r="AF138" s="249"/>
      <c r="AG138" s="249"/>
      <c r="AH138" s="249"/>
      <c r="AI138" s="249"/>
      <c r="AJ138" s="249"/>
      <c r="AK138" s="249"/>
      <c r="AL138" s="4"/>
      <c r="AM138" s="4"/>
      <c r="AN138" s="4"/>
      <c r="AO138" s="4"/>
      <c r="AP138" s="4"/>
      <c r="AQ138" s="4"/>
      <c r="AR138" s="4"/>
      <c r="AS138" s="4"/>
      <c r="AT138" s="4"/>
      <c r="AU138" s="4"/>
      <c r="AV138" s="4"/>
      <c r="AW138" s="4"/>
      <c r="AX138" s="4"/>
      <c r="AY138" s="4"/>
      <c r="AZ138" s="4"/>
      <c r="BA138" s="4"/>
      <c r="BB138" s="4"/>
      <c r="BC138" s="4"/>
      <c r="BD138" s="4"/>
      <c r="BE138" s="4"/>
    </row>
    <row r="139" spans="1:57" x14ac:dyDescent="0.3">
      <c r="A139" s="4"/>
      <c r="B139" s="4"/>
      <c r="C139" s="4"/>
      <c r="D139" s="4"/>
      <c r="E139" s="4"/>
      <c r="F139" s="4"/>
      <c r="G139" s="249"/>
      <c r="H139" s="4"/>
      <c r="I139" s="4"/>
      <c r="J139" s="4"/>
      <c r="K139" s="4"/>
      <c r="L139" s="4"/>
      <c r="M139" s="249"/>
      <c r="N139" s="249"/>
      <c r="O139" s="249"/>
      <c r="P139" s="249"/>
      <c r="Q139" s="249"/>
      <c r="R139" s="249"/>
      <c r="S139" s="249"/>
      <c r="T139" s="249"/>
      <c r="U139" s="249"/>
      <c r="V139" s="249"/>
      <c r="W139" s="249"/>
      <c r="X139" s="249"/>
      <c r="Y139" s="249"/>
      <c r="Z139" s="249"/>
      <c r="AA139" s="249"/>
      <c r="AB139" s="249"/>
      <c r="AC139" s="249"/>
      <c r="AD139" s="249"/>
      <c r="AE139" s="249"/>
      <c r="AF139" s="249"/>
      <c r="AG139" s="249"/>
      <c r="AH139" s="249"/>
      <c r="AI139" s="249"/>
      <c r="AJ139" s="249"/>
      <c r="AK139" s="249"/>
      <c r="AL139" s="4"/>
      <c r="AM139" s="4"/>
      <c r="AN139" s="4"/>
      <c r="AO139" s="4"/>
      <c r="AP139" s="4"/>
      <c r="AQ139" s="4"/>
      <c r="AR139" s="4"/>
      <c r="AS139" s="4"/>
      <c r="AT139" s="4"/>
      <c r="AU139" s="4"/>
      <c r="AV139" s="4"/>
      <c r="AW139" s="4"/>
      <c r="AX139" s="4"/>
      <c r="AY139" s="4"/>
      <c r="AZ139" s="4"/>
      <c r="BA139" s="4"/>
      <c r="BB139" s="4"/>
      <c r="BC139" s="4"/>
      <c r="BD139" s="4"/>
      <c r="BE139" s="4"/>
    </row>
    <row r="140" spans="1:57" x14ac:dyDescent="0.3">
      <c r="A140" s="4"/>
      <c r="B140" s="4"/>
      <c r="C140" s="4"/>
      <c r="D140" s="4"/>
      <c r="E140" s="4"/>
      <c r="F140" s="4"/>
      <c r="G140" s="249"/>
      <c r="H140" s="4"/>
      <c r="I140" s="4"/>
      <c r="J140" s="4"/>
      <c r="K140" s="4"/>
      <c r="L140" s="4"/>
      <c r="M140" s="249"/>
      <c r="N140" s="249"/>
      <c r="O140" s="249"/>
      <c r="P140" s="249"/>
      <c r="Q140" s="249"/>
      <c r="R140" s="249"/>
      <c r="S140" s="249"/>
      <c r="T140" s="249"/>
      <c r="U140" s="249"/>
      <c r="V140" s="249"/>
      <c r="W140" s="249"/>
      <c r="X140" s="249"/>
      <c r="Y140" s="249"/>
      <c r="Z140" s="249"/>
      <c r="AA140" s="249"/>
      <c r="AB140" s="249"/>
      <c r="AC140" s="249"/>
      <c r="AD140" s="249"/>
      <c r="AE140" s="249"/>
      <c r="AF140" s="249"/>
      <c r="AG140" s="249"/>
      <c r="AH140" s="249"/>
      <c r="AI140" s="249"/>
      <c r="AJ140" s="249"/>
      <c r="AK140" s="249"/>
      <c r="AL140" s="4"/>
      <c r="AM140" s="4"/>
      <c r="AN140" s="4"/>
      <c r="AO140" s="4"/>
      <c r="AP140" s="4"/>
      <c r="AQ140" s="4"/>
      <c r="AR140" s="4"/>
      <c r="AS140" s="4"/>
      <c r="AT140" s="4"/>
      <c r="AU140" s="4"/>
      <c r="AV140" s="4"/>
      <c r="AW140" s="4"/>
      <c r="AX140" s="4"/>
      <c r="AY140" s="4"/>
      <c r="AZ140" s="4"/>
      <c r="BA140" s="4"/>
      <c r="BB140" s="4"/>
      <c r="BC140" s="4"/>
      <c r="BD140" s="4"/>
      <c r="BE140" s="4"/>
    </row>
    <row r="141" spans="1:57" x14ac:dyDescent="0.3">
      <c r="A141" s="4"/>
      <c r="B141" s="4"/>
      <c r="C141" s="4"/>
      <c r="D141" s="4"/>
      <c r="E141" s="4"/>
      <c r="F141" s="4"/>
      <c r="G141" s="249"/>
      <c r="H141" s="4"/>
      <c r="I141" s="4"/>
      <c r="J141" s="4"/>
      <c r="K141" s="4"/>
      <c r="L141" s="4"/>
      <c r="M141" s="249"/>
      <c r="N141" s="249"/>
      <c r="O141" s="249"/>
      <c r="P141" s="249"/>
      <c r="Q141" s="249"/>
      <c r="R141" s="249"/>
      <c r="S141" s="249"/>
      <c r="T141" s="249"/>
      <c r="U141" s="249"/>
      <c r="V141" s="249"/>
      <c r="W141" s="249"/>
      <c r="X141" s="249"/>
      <c r="Y141" s="249"/>
      <c r="Z141" s="249"/>
      <c r="AA141" s="249"/>
      <c r="AB141" s="249"/>
      <c r="AC141" s="249"/>
      <c r="AD141" s="249"/>
      <c r="AE141" s="249"/>
      <c r="AF141" s="249"/>
      <c r="AG141" s="249"/>
      <c r="AH141" s="249"/>
      <c r="AI141" s="249"/>
      <c r="AJ141" s="249"/>
      <c r="AK141" s="249"/>
      <c r="AL141" s="4"/>
      <c r="AM141" s="4"/>
      <c r="AN141" s="4"/>
      <c r="AO141" s="4"/>
      <c r="AP141" s="4"/>
      <c r="AQ141" s="4"/>
      <c r="AR141" s="4"/>
      <c r="AS141" s="4"/>
      <c r="AT141" s="4"/>
      <c r="AU141" s="4"/>
      <c r="AV141" s="4"/>
      <c r="AW141" s="4"/>
      <c r="AX141" s="4"/>
      <c r="AY141" s="4"/>
      <c r="AZ141" s="4"/>
      <c r="BA141" s="4"/>
      <c r="BB141" s="4"/>
      <c r="BC141" s="4"/>
      <c r="BD141" s="4"/>
      <c r="BE141" s="4"/>
    </row>
    <row r="142" spans="1:57" x14ac:dyDescent="0.3">
      <c r="A142" s="4"/>
      <c r="B142" s="4"/>
      <c r="C142" s="4"/>
      <c r="D142" s="4"/>
      <c r="E142" s="4"/>
      <c r="F142" s="4"/>
      <c r="G142" s="249"/>
      <c r="H142" s="4"/>
      <c r="I142" s="4"/>
      <c r="J142" s="4"/>
      <c r="K142" s="4"/>
      <c r="L142" s="4"/>
      <c r="M142" s="249"/>
      <c r="N142" s="249"/>
      <c r="O142" s="249"/>
      <c r="P142" s="249"/>
      <c r="Q142" s="249"/>
      <c r="R142" s="249"/>
      <c r="S142" s="249"/>
      <c r="T142" s="249"/>
      <c r="U142" s="249"/>
      <c r="V142" s="249"/>
      <c r="W142" s="249"/>
      <c r="X142" s="249"/>
      <c r="Y142" s="249"/>
      <c r="Z142" s="249"/>
      <c r="AA142" s="249"/>
      <c r="AB142" s="249"/>
      <c r="AC142" s="249"/>
      <c r="AD142" s="249"/>
      <c r="AE142" s="249"/>
      <c r="AF142" s="249"/>
      <c r="AG142" s="249"/>
      <c r="AH142" s="249"/>
      <c r="AI142" s="249"/>
      <c r="AJ142" s="249"/>
      <c r="AK142" s="249"/>
      <c r="AL142" s="4"/>
      <c r="AM142" s="4"/>
      <c r="AN142" s="4"/>
      <c r="AO142" s="4"/>
      <c r="AP142" s="4"/>
      <c r="AQ142" s="4"/>
      <c r="AR142" s="4"/>
      <c r="AS142" s="4"/>
      <c r="AT142" s="4"/>
      <c r="AU142" s="4"/>
      <c r="AV142" s="4"/>
      <c r="AW142" s="4"/>
      <c r="AX142" s="4"/>
      <c r="AY142" s="4"/>
      <c r="AZ142" s="4"/>
      <c r="BA142" s="4"/>
      <c r="BB142" s="4"/>
      <c r="BC142" s="4"/>
      <c r="BD142" s="4"/>
      <c r="BE142" s="4"/>
    </row>
    <row r="143" spans="1:57" x14ac:dyDescent="0.3">
      <c r="A143" s="4"/>
      <c r="B143" s="4"/>
      <c r="C143" s="4"/>
      <c r="D143" s="4"/>
      <c r="E143" s="4"/>
      <c r="F143" s="4"/>
      <c r="G143" s="249"/>
      <c r="H143" s="4"/>
      <c r="I143" s="4"/>
      <c r="J143" s="4"/>
      <c r="K143" s="4"/>
      <c r="L143" s="4"/>
      <c r="M143" s="249"/>
      <c r="N143" s="249"/>
      <c r="O143" s="249"/>
      <c r="P143" s="249"/>
      <c r="Q143" s="249"/>
      <c r="R143" s="249"/>
      <c r="S143" s="249"/>
      <c r="T143" s="249"/>
      <c r="U143" s="249"/>
      <c r="V143" s="249"/>
      <c r="W143" s="249"/>
      <c r="X143" s="249"/>
      <c r="Y143" s="249"/>
      <c r="Z143" s="249"/>
      <c r="AA143" s="249"/>
      <c r="AB143" s="249"/>
      <c r="AC143" s="249"/>
      <c r="AD143" s="249"/>
      <c r="AE143" s="249"/>
      <c r="AF143" s="249"/>
      <c r="AG143" s="249"/>
      <c r="AH143" s="249"/>
      <c r="AI143" s="249"/>
      <c r="AJ143" s="249"/>
      <c r="AK143" s="249"/>
      <c r="AL143" s="4"/>
      <c r="AM143" s="4"/>
      <c r="AN143" s="4"/>
      <c r="AO143" s="4"/>
      <c r="AP143" s="4"/>
      <c r="AQ143" s="4"/>
      <c r="AR143" s="4"/>
      <c r="AS143" s="4"/>
      <c r="AT143" s="4"/>
      <c r="AU143" s="4"/>
      <c r="AV143" s="4"/>
      <c r="AW143" s="4"/>
      <c r="AX143" s="4"/>
      <c r="AY143" s="4"/>
      <c r="AZ143" s="4"/>
      <c r="BA143" s="4"/>
      <c r="BB143" s="4"/>
      <c r="BC143" s="4"/>
      <c r="BD143" s="4"/>
      <c r="BE143" s="4"/>
    </row>
    <row r="144" spans="1:57" x14ac:dyDescent="0.3">
      <c r="A144" s="4"/>
      <c r="B144" s="4"/>
      <c r="C144" s="4"/>
      <c r="D144" s="4"/>
      <c r="E144" s="4"/>
      <c r="F144" s="4"/>
      <c r="G144" s="249"/>
      <c r="H144" s="4"/>
      <c r="I144" s="4"/>
      <c r="J144" s="4"/>
      <c r="K144" s="4"/>
      <c r="L144" s="4"/>
      <c r="M144" s="249"/>
      <c r="N144" s="249"/>
      <c r="O144" s="249"/>
      <c r="P144" s="249"/>
      <c r="Q144" s="249"/>
      <c r="R144" s="249"/>
      <c r="S144" s="249"/>
      <c r="T144" s="249"/>
      <c r="U144" s="249"/>
      <c r="V144" s="249"/>
      <c r="W144" s="249"/>
      <c r="X144" s="249"/>
      <c r="Y144" s="249"/>
      <c r="Z144" s="249"/>
      <c r="AA144" s="249"/>
      <c r="AB144" s="249"/>
      <c r="AC144" s="249"/>
      <c r="AD144" s="249"/>
      <c r="AE144" s="249"/>
      <c r="AF144" s="249"/>
      <c r="AG144" s="249"/>
      <c r="AH144" s="249"/>
      <c r="AI144" s="249"/>
      <c r="AJ144" s="249"/>
      <c r="AK144" s="249"/>
      <c r="AL144" s="4"/>
      <c r="AM144" s="4"/>
      <c r="AN144" s="4"/>
      <c r="AO144" s="4"/>
      <c r="AP144" s="4"/>
      <c r="AQ144" s="4"/>
      <c r="AR144" s="4"/>
      <c r="AS144" s="4"/>
      <c r="AT144" s="4"/>
      <c r="AU144" s="4"/>
      <c r="AV144" s="4"/>
      <c r="AW144" s="4"/>
      <c r="AX144" s="4"/>
      <c r="AY144" s="4"/>
      <c r="AZ144" s="4"/>
      <c r="BA144" s="4"/>
      <c r="BB144" s="4"/>
      <c r="BC144" s="4"/>
      <c r="BD144" s="4"/>
      <c r="BE144" s="4"/>
    </row>
    <row r="145" spans="1:57" x14ac:dyDescent="0.3">
      <c r="A145" s="4"/>
      <c r="B145" s="4"/>
      <c r="C145" s="4"/>
      <c r="D145" s="4"/>
      <c r="E145" s="4"/>
      <c r="F145" s="4"/>
      <c r="G145" s="249"/>
      <c r="H145" s="4"/>
      <c r="I145" s="4"/>
      <c r="J145" s="4"/>
      <c r="K145" s="4"/>
      <c r="L145" s="4"/>
      <c r="M145" s="249"/>
      <c r="N145" s="249"/>
      <c r="O145" s="249"/>
      <c r="P145" s="249"/>
      <c r="Q145" s="249"/>
      <c r="R145" s="249"/>
      <c r="S145" s="249"/>
      <c r="T145" s="249"/>
      <c r="U145" s="249"/>
      <c r="V145" s="249"/>
      <c r="W145" s="249"/>
      <c r="X145" s="249"/>
      <c r="Y145" s="249"/>
      <c r="Z145" s="249"/>
      <c r="AA145" s="249"/>
      <c r="AB145" s="249"/>
      <c r="AC145" s="249"/>
      <c r="AD145" s="249"/>
      <c r="AE145" s="249"/>
      <c r="AF145" s="249"/>
      <c r="AG145" s="249"/>
      <c r="AH145" s="249"/>
      <c r="AI145" s="249"/>
      <c r="AJ145" s="249"/>
      <c r="AK145" s="249"/>
      <c r="AL145" s="4"/>
      <c r="AM145" s="4"/>
      <c r="AN145" s="4"/>
      <c r="AO145" s="4"/>
      <c r="AP145" s="4"/>
      <c r="AQ145" s="4"/>
      <c r="AR145" s="4"/>
      <c r="AS145" s="4"/>
      <c r="AT145" s="4"/>
      <c r="AU145" s="4"/>
      <c r="AV145" s="4"/>
      <c r="AW145" s="4"/>
      <c r="AX145" s="4"/>
      <c r="AY145" s="4"/>
      <c r="AZ145" s="4"/>
      <c r="BA145" s="4"/>
      <c r="BB145" s="4"/>
      <c r="BC145" s="4"/>
      <c r="BD145" s="4"/>
      <c r="BE145" s="4"/>
    </row>
    <row r="146" spans="1:57" x14ac:dyDescent="0.3">
      <c r="A146" s="4"/>
      <c r="B146" s="4"/>
      <c r="C146" s="4"/>
      <c r="D146" s="4"/>
      <c r="E146" s="4"/>
      <c r="F146" s="4"/>
      <c r="G146" s="249"/>
      <c r="H146" s="4"/>
      <c r="I146" s="4"/>
      <c r="J146" s="4"/>
      <c r="K146" s="4"/>
      <c r="L146" s="4"/>
      <c r="M146" s="249"/>
      <c r="N146" s="249"/>
      <c r="O146" s="249"/>
      <c r="P146" s="249"/>
      <c r="Q146" s="249"/>
      <c r="R146" s="249"/>
      <c r="S146" s="249"/>
      <c r="T146" s="249"/>
      <c r="U146" s="249"/>
      <c r="V146" s="249"/>
      <c r="W146" s="249"/>
      <c r="X146" s="249"/>
      <c r="Y146" s="249"/>
      <c r="Z146" s="249"/>
      <c r="AA146" s="249"/>
      <c r="AB146" s="249"/>
      <c r="AC146" s="249"/>
      <c r="AD146" s="249"/>
      <c r="AE146" s="249"/>
      <c r="AF146" s="249"/>
      <c r="AG146" s="249"/>
      <c r="AH146" s="249"/>
      <c r="AI146" s="249"/>
      <c r="AJ146" s="249"/>
      <c r="AK146" s="249"/>
      <c r="AL146" s="4"/>
      <c r="AM146" s="4"/>
      <c r="AN146" s="4"/>
      <c r="AO146" s="4"/>
      <c r="AP146" s="4"/>
      <c r="AQ146" s="4"/>
      <c r="AR146" s="4"/>
      <c r="AS146" s="4"/>
      <c r="AT146" s="4"/>
      <c r="AU146" s="4"/>
      <c r="AV146" s="4"/>
      <c r="AW146" s="4"/>
      <c r="AX146" s="4"/>
      <c r="AY146" s="4"/>
      <c r="AZ146" s="4"/>
      <c r="BA146" s="4"/>
      <c r="BB146" s="4"/>
      <c r="BC146" s="4"/>
      <c r="BD146" s="4"/>
      <c r="BE146" s="4"/>
    </row>
    <row r="147" spans="1:57" x14ac:dyDescent="0.3">
      <c r="A147" s="4"/>
      <c r="B147" s="4"/>
      <c r="C147" s="4"/>
      <c r="D147" s="4"/>
      <c r="E147" s="4"/>
      <c r="F147" s="4"/>
      <c r="G147" s="249"/>
      <c r="H147" s="4"/>
      <c r="I147" s="4"/>
      <c r="J147" s="4"/>
      <c r="K147" s="4"/>
      <c r="L147" s="4"/>
      <c r="M147" s="249"/>
      <c r="N147" s="249"/>
      <c r="O147" s="249"/>
      <c r="P147" s="249"/>
      <c r="Q147" s="249"/>
      <c r="R147" s="249"/>
      <c r="S147" s="249"/>
      <c r="T147" s="249"/>
      <c r="U147" s="249"/>
      <c r="V147" s="249"/>
      <c r="W147" s="249"/>
      <c r="X147" s="249"/>
      <c r="Y147" s="249"/>
      <c r="Z147" s="249"/>
      <c r="AA147" s="249"/>
      <c r="AB147" s="249"/>
      <c r="AC147" s="249"/>
      <c r="AD147" s="249"/>
      <c r="AE147" s="249"/>
      <c r="AF147" s="249"/>
      <c r="AG147" s="249"/>
      <c r="AH147" s="249"/>
      <c r="AI147" s="249"/>
      <c r="AJ147" s="249"/>
      <c r="AK147" s="249"/>
      <c r="AL147" s="4"/>
      <c r="AM147" s="4"/>
      <c r="AN147" s="4"/>
      <c r="AO147" s="4"/>
      <c r="AP147" s="4"/>
      <c r="AQ147" s="4"/>
      <c r="AR147" s="4"/>
      <c r="AS147" s="4"/>
      <c r="AT147" s="4"/>
      <c r="AU147" s="4"/>
      <c r="AV147" s="4"/>
      <c r="AW147" s="4"/>
      <c r="AX147" s="4"/>
      <c r="AY147" s="4"/>
      <c r="AZ147" s="4"/>
      <c r="BA147" s="4"/>
      <c r="BB147" s="4"/>
      <c r="BC147" s="4"/>
      <c r="BD147" s="4"/>
      <c r="BE147" s="4"/>
    </row>
    <row r="148" spans="1:57" x14ac:dyDescent="0.3">
      <c r="A148" s="4"/>
      <c r="B148" s="4"/>
      <c r="C148" s="4"/>
      <c r="D148" s="4"/>
      <c r="E148" s="4"/>
      <c r="F148" s="4"/>
      <c r="G148" s="249"/>
      <c r="H148" s="4"/>
      <c r="I148" s="4"/>
      <c r="J148" s="4"/>
      <c r="K148" s="4"/>
      <c r="L148" s="4"/>
      <c r="M148" s="249"/>
      <c r="N148" s="249"/>
      <c r="O148" s="249"/>
      <c r="P148" s="249"/>
      <c r="Q148" s="249"/>
      <c r="R148" s="249"/>
      <c r="S148" s="249"/>
      <c r="T148" s="249"/>
      <c r="U148" s="249"/>
      <c r="V148" s="249"/>
      <c r="W148" s="249"/>
      <c r="X148" s="249"/>
      <c r="Y148" s="249"/>
      <c r="Z148" s="249"/>
      <c r="AA148" s="249"/>
      <c r="AB148" s="249"/>
      <c r="AC148" s="249"/>
      <c r="AD148" s="249"/>
      <c r="AE148" s="249"/>
      <c r="AF148" s="249"/>
      <c r="AG148" s="249"/>
      <c r="AH148" s="249"/>
      <c r="AI148" s="249"/>
      <c r="AJ148" s="249"/>
      <c r="AK148" s="249"/>
      <c r="AL148" s="4"/>
      <c r="AM148" s="4"/>
      <c r="AN148" s="4"/>
      <c r="AO148" s="4"/>
      <c r="AP148" s="4"/>
      <c r="AQ148" s="4"/>
      <c r="AR148" s="4"/>
      <c r="AS148" s="4"/>
      <c r="AT148" s="4"/>
      <c r="AU148" s="4"/>
      <c r="AV148" s="4"/>
      <c r="AW148" s="4"/>
      <c r="AX148" s="4"/>
      <c r="AY148" s="4"/>
      <c r="AZ148" s="4"/>
      <c r="BA148" s="4"/>
      <c r="BB148" s="4"/>
      <c r="BC148" s="4"/>
      <c r="BD148" s="4"/>
      <c r="BE148" s="4"/>
    </row>
    <row r="149" spans="1:57" x14ac:dyDescent="0.3">
      <c r="A149" s="4"/>
      <c r="B149" s="4"/>
      <c r="C149" s="4"/>
      <c r="D149" s="4"/>
      <c r="E149" s="4"/>
      <c r="F149" s="4"/>
      <c r="G149" s="249"/>
      <c r="H149" s="4"/>
      <c r="I149" s="4"/>
      <c r="J149" s="4"/>
      <c r="K149" s="4"/>
      <c r="L149" s="4"/>
      <c r="M149" s="249"/>
      <c r="N149" s="249"/>
      <c r="O149" s="249"/>
      <c r="P149" s="249"/>
      <c r="Q149" s="249"/>
      <c r="R149" s="249"/>
      <c r="S149" s="249"/>
      <c r="T149" s="249"/>
      <c r="U149" s="249"/>
      <c r="V149" s="249"/>
      <c r="W149" s="249"/>
      <c r="X149" s="249"/>
      <c r="Y149" s="249"/>
      <c r="Z149" s="249"/>
      <c r="AA149" s="249"/>
      <c r="AB149" s="249"/>
      <c r="AC149" s="249"/>
      <c r="AD149" s="249"/>
      <c r="AE149" s="249"/>
      <c r="AF149" s="249"/>
      <c r="AG149" s="249"/>
      <c r="AH149" s="249"/>
      <c r="AI149" s="249"/>
      <c r="AJ149" s="249"/>
      <c r="AK149" s="249"/>
      <c r="AL149" s="4"/>
      <c r="AM149" s="4"/>
      <c r="AN149" s="4"/>
      <c r="AO149" s="4"/>
      <c r="AP149" s="4"/>
      <c r="AQ149" s="4"/>
      <c r="AR149" s="4"/>
      <c r="AS149" s="4"/>
      <c r="AT149" s="4"/>
      <c r="AU149" s="4"/>
      <c r="AV149" s="4"/>
      <c r="AW149" s="4"/>
      <c r="AX149" s="4"/>
      <c r="AY149" s="4"/>
      <c r="AZ149" s="4"/>
      <c r="BA149" s="4"/>
      <c r="BB149" s="4"/>
      <c r="BC149" s="4"/>
      <c r="BD149" s="4"/>
      <c r="BE149" s="4"/>
    </row>
    <row r="150" spans="1:57" x14ac:dyDescent="0.3">
      <c r="A150" s="4"/>
      <c r="B150" s="4"/>
      <c r="C150" s="4"/>
      <c r="D150" s="4"/>
      <c r="E150" s="4"/>
      <c r="F150" s="4"/>
      <c r="G150" s="249"/>
      <c r="H150" s="4"/>
      <c r="I150" s="4"/>
      <c r="J150" s="4"/>
      <c r="K150" s="4"/>
      <c r="L150" s="4"/>
      <c r="M150" s="249"/>
      <c r="N150" s="249"/>
      <c r="O150" s="249"/>
      <c r="P150" s="249"/>
      <c r="Q150" s="249"/>
      <c r="R150" s="249"/>
      <c r="S150" s="249"/>
      <c r="T150" s="249"/>
      <c r="U150" s="249"/>
      <c r="V150" s="249"/>
      <c r="W150" s="249"/>
      <c r="X150" s="249"/>
      <c r="Y150" s="249"/>
      <c r="Z150" s="249"/>
      <c r="AA150" s="249"/>
      <c r="AB150" s="249"/>
      <c r="AC150" s="249"/>
      <c r="AD150" s="249"/>
      <c r="AE150" s="249"/>
      <c r="AF150" s="249"/>
      <c r="AG150" s="249"/>
      <c r="AH150" s="249"/>
      <c r="AI150" s="249"/>
      <c r="AJ150" s="249"/>
      <c r="AK150" s="249"/>
      <c r="AL150" s="4"/>
      <c r="AM150" s="4"/>
      <c r="AN150" s="4"/>
      <c r="AO150" s="4"/>
      <c r="AP150" s="4"/>
      <c r="AQ150" s="4"/>
      <c r="AR150" s="4"/>
      <c r="AS150" s="4"/>
      <c r="AT150" s="4"/>
      <c r="AU150" s="4"/>
      <c r="AV150" s="4"/>
      <c r="AW150" s="4"/>
      <c r="AX150" s="4"/>
      <c r="AY150" s="4"/>
      <c r="AZ150" s="4"/>
      <c r="BA150" s="4"/>
      <c r="BB150" s="4"/>
      <c r="BC150" s="4"/>
      <c r="BD150" s="4"/>
      <c r="BE150" s="4"/>
    </row>
    <row r="151" spans="1:57" x14ac:dyDescent="0.3">
      <c r="A151" s="4"/>
      <c r="B151" s="4"/>
      <c r="C151" s="4"/>
      <c r="D151" s="4"/>
      <c r="E151" s="4"/>
      <c r="F151" s="4"/>
      <c r="G151" s="249"/>
      <c r="H151" s="4"/>
      <c r="I151" s="4"/>
      <c r="J151" s="4"/>
      <c r="K151" s="4"/>
      <c r="L151" s="4"/>
      <c r="M151" s="249"/>
      <c r="N151" s="249"/>
      <c r="O151" s="249"/>
      <c r="P151" s="249"/>
      <c r="Q151" s="249"/>
      <c r="R151" s="249"/>
      <c r="S151" s="249"/>
      <c r="T151" s="249"/>
      <c r="U151" s="249"/>
      <c r="V151" s="249"/>
      <c r="W151" s="249"/>
      <c r="X151" s="249"/>
      <c r="Y151" s="249"/>
      <c r="Z151" s="249"/>
      <c r="AA151" s="249"/>
      <c r="AB151" s="249"/>
      <c r="AC151" s="249"/>
      <c r="AD151" s="249"/>
      <c r="AE151" s="249"/>
      <c r="AF151" s="249"/>
      <c r="AG151" s="249"/>
      <c r="AH151" s="249"/>
      <c r="AI151" s="249"/>
      <c r="AJ151" s="249"/>
      <c r="AK151" s="249"/>
      <c r="AL151" s="4"/>
      <c r="AM151" s="4"/>
      <c r="AN151" s="4"/>
      <c r="AO151" s="4"/>
      <c r="AP151" s="4"/>
      <c r="AQ151" s="4"/>
      <c r="AR151" s="4"/>
      <c r="AS151" s="4"/>
      <c r="AT151" s="4"/>
      <c r="AU151" s="4"/>
      <c r="AV151" s="4"/>
      <c r="AW151" s="4"/>
      <c r="AX151" s="4"/>
      <c r="AY151" s="4"/>
      <c r="AZ151" s="4"/>
      <c r="BA151" s="4"/>
      <c r="BB151" s="4"/>
      <c r="BC151" s="4"/>
      <c r="BD151" s="4"/>
      <c r="BE151" s="4"/>
    </row>
    <row r="152" spans="1:57" x14ac:dyDescent="0.3">
      <c r="A152" s="4"/>
      <c r="B152" s="4"/>
      <c r="C152" s="4"/>
      <c r="D152" s="4"/>
      <c r="E152" s="4"/>
      <c r="F152" s="4"/>
      <c r="G152" s="249"/>
      <c r="H152" s="4"/>
      <c r="I152" s="4"/>
      <c r="J152" s="4"/>
      <c r="K152" s="4"/>
      <c r="L152" s="4"/>
      <c r="M152" s="249"/>
      <c r="N152" s="249"/>
      <c r="O152" s="249"/>
      <c r="P152" s="249"/>
      <c r="Q152" s="249"/>
      <c r="R152" s="249"/>
      <c r="S152" s="249"/>
      <c r="T152" s="249"/>
      <c r="U152" s="249"/>
      <c r="V152" s="249"/>
      <c r="W152" s="249"/>
      <c r="X152" s="249"/>
      <c r="Y152" s="249"/>
      <c r="Z152" s="249"/>
      <c r="AA152" s="249"/>
      <c r="AB152" s="249"/>
      <c r="AC152" s="249"/>
      <c r="AD152" s="249"/>
      <c r="AE152" s="249"/>
      <c r="AF152" s="249"/>
      <c r="AG152" s="249"/>
      <c r="AH152" s="249"/>
      <c r="AI152" s="249"/>
      <c r="AJ152" s="249"/>
      <c r="AK152" s="249"/>
      <c r="AL152" s="4"/>
      <c r="AM152" s="4"/>
      <c r="AN152" s="4"/>
      <c r="AO152" s="4"/>
      <c r="AP152" s="4"/>
      <c r="AQ152" s="4"/>
      <c r="AR152" s="4"/>
      <c r="AS152" s="4"/>
      <c r="AT152" s="4"/>
      <c r="AU152" s="4"/>
      <c r="AV152" s="4"/>
      <c r="AW152" s="4"/>
      <c r="AX152" s="4"/>
      <c r="AY152" s="4"/>
      <c r="AZ152" s="4"/>
      <c r="BA152" s="4"/>
      <c r="BB152" s="4"/>
      <c r="BC152" s="4"/>
      <c r="BD152" s="4"/>
      <c r="BE152" s="4"/>
    </row>
    <row r="153" spans="1:57" x14ac:dyDescent="0.3">
      <c r="A153" s="4"/>
      <c r="B153" s="4"/>
      <c r="C153" s="4"/>
      <c r="D153" s="4"/>
      <c r="E153" s="4"/>
      <c r="F153" s="4"/>
      <c r="G153" s="249"/>
      <c r="H153" s="4"/>
      <c r="I153" s="4"/>
      <c r="J153" s="4"/>
      <c r="K153" s="4"/>
      <c r="L153" s="4"/>
      <c r="M153" s="249"/>
      <c r="N153" s="249"/>
      <c r="O153" s="249"/>
      <c r="P153" s="249"/>
      <c r="Q153" s="249"/>
      <c r="R153" s="249"/>
      <c r="S153" s="249"/>
      <c r="T153" s="249"/>
      <c r="U153" s="249"/>
      <c r="V153" s="249"/>
      <c r="W153" s="249"/>
      <c r="X153" s="249"/>
      <c r="Y153" s="249"/>
      <c r="Z153" s="249"/>
      <c r="AA153" s="249"/>
      <c r="AB153" s="249"/>
      <c r="AC153" s="249"/>
      <c r="AD153" s="249"/>
      <c r="AE153" s="249"/>
      <c r="AF153" s="249"/>
      <c r="AG153" s="249"/>
      <c r="AH153" s="249"/>
      <c r="AI153" s="249"/>
      <c r="AJ153" s="249"/>
      <c r="AK153" s="249"/>
      <c r="AL153" s="4"/>
      <c r="AM153" s="4"/>
      <c r="AN153" s="4"/>
      <c r="AO153" s="4"/>
      <c r="AP153" s="4"/>
      <c r="AQ153" s="4"/>
      <c r="AR153" s="4"/>
      <c r="AS153" s="4"/>
      <c r="AT153" s="4"/>
      <c r="AU153" s="4"/>
      <c r="AV153" s="4"/>
      <c r="AW153" s="4"/>
      <c r="AX153" s="4"/>
      <c r="AY153" s="4"/>
      <c r="AZ153" s="4"/>
      <c r="BA153" s="4"/>
      <c r="BB153" s="4"/>
      <c r="BC153" s="4"/>
      <c r="BD153" s="4"/>
      <c r="BE153" s="4"/>
    </row>
    <row r="154" spans="1:57" x14ac:dyDescent="0.3">
      <c r="A154" s="4"/>
      <c r="B154" s="4"/>
      <c r="C154" s="4"/>
      <c r="D154" s="4"/>
      <c r="E154" s="4"/>
      <c r="F154" s="4"/>
      <c r="G154" s="249"/>
      <c r="H154" s="4"/>
      <c r="I154" s="4"/>
      <c r="J154" s="4"/>
      <c r="K154" s="4"/>
      <c r="L154" s="4"/>
      <c r="M154" s="249"/>
      <c r="N154" s="249"/>
      <c r="O154" s="249"/>
      <c r="P154" s="249"/>
      <c r="Q154" s="249"/>
      <c r="R154" s="249"/>
      <c r="S154" s="249"/>
      <c r="T154" s="249"/>
      <c r="U154" s="249"/>
      <c r="V154" s="249"/>
      <c r="W154" s="249"/>
      <c r="X154" s="249"/>
      <c r="Y154" s="249"/>
      <c r="Z154" s="249"/>
      <c r="AA154" s="249"/>
      <c r="AB154" s="249"/>
      <c r="AC154" s="249"/>
      <c r="AD154" s="249"/>
      <c r="AE154" s="249"/>
      <c r="AF154" s="249"/>
      <c r="AG154" s="249"/>
      <c r="AH154" s="249"/>
      <c r="AI154" s="249"/>
      <c r="AJ154" s="249"/>
      <c r="AK154" s="249"/>
      <c r="AL154" s="4"/>
      <c r="AM154" s="4"/>
      <c r="AN154" s="4"/>
      <c r="AO154" s="4"/>
      <c r="AP154" s="4"/>
      <c r="AQ154" s="4"/>
      <c r="AR154" s="4"/>
      <c r="AS154" s="4"/>
      <c r="AT154" s="4"/>
      <c r="AU154" s="4"/>
      <c r="AV154" s="4"/>
      <c r="AW154" s="4"/>
      <c r="AX154" s="4"/>
      <c r="AY154" s="4"/>
      <c r="AZ154" s="4"/>
      <c r="BA154" s="4"/>
      <c r="BB154" s="4"/>
      <c r="BC154" s="4"/>
      <c r="BD154" s="4"/>
      <c r="BE154" s="4"/>
    </row>
    <row r="155" spans="1:57" x14ac:dyDescent="0.3">
      <c r="A155" s="4"/>
      <c r="B155" s="4"/>
      <c r="C155" s="4"/>
      <c r="D155" s="4"/>
      <c r="E155" s="4"/>
      <c r="F155" s="4"/>
      <c r="G155" s="249"/>
      <c r="H155" s="4"/>
      <c r="I155" s="4"/>
      <c r="J155" s="4"/>
      <c r="K155" s="4"/>
      <c r="L155" s="4"/>
      <c r="M155" s="249"/>
      <c r="N155" s="249"/>
      <c r="O155" s="249"/>
      <c r="P155" s="249"/>
      <c r="Q155" s="249"/>
      <c r="R155" s="249"/>
      <c r="S155" s="249"/>
      <c r="T155" s="249"/>
      <c r="U155" s="249"/>
      <c r="V155" s="249"/>
      <c r="W155" s="249"/>
      <c r="X155" s="249"/>
      <c r="Y155" s="249"/>
      <c r="Z155" s="249"/>
      <c r="AA155" s="249"/>
      <c r="AB155" s="249"/>
      <c r="AC155" s="249"/>
      <c r="AD155" s="249"/>
      <c r="AE155" s="249"/>
      <c r="AF155" s="249"/>
      <c r="AG155" s="249"/>
      <c r="AH155" s="249"/>
      <c r="AI155" s="249"/>
      <c r="AJ155" s="249"/>
      <c r="AK155" s="249"/>
      <c r="AL155" s="4"/>
      <c r="AM155" s="4"/>
      <c r="AN155" s="4"/>
      <c r="AO155" s="4"/>
      <c r="AP155" s="4"/>
      <c r="AQ155" s="4"/>
      <c r="AR155" s="4"/>
      <c r="AS155" s="4"/>
      <c r="AT155" s="4"/>
      <c r="AU155" s="4"/>
      <c r="AV155" s="4"/>
      <c r="AW155" s="4"/>
      <c r="AX155" s="4"/>
      <c r="AY155" s="4"/>
      <c r="AZ155" s="4"/>
      <c r="BA155" s="4"/>
      <c r="BB155" s="4"/>
      <c r="BC155" s="4"/>
      <c r="BD155" s="4"/>
      <c r="BE155" s="4"/>
    </row>
    <row r="156" spans="1:57" x14ac:dyDescent="0.3">
      <c r="A156" s="4"/>
      <c r="B156" s="4"/>
      <c r="C156" s="4"/>
      <c r="D156" s="4"/>
      <c r="E156" s="4"/>
      <c r="F156" s="4"/>
      <c r="G156" s="249"/>
      <c r="H156" s="4"/>
      <c r="I156" s="4"/>
      <c r="J156" s="4"/>
      <c r="K156" s="4"/>
      <c r="L156" s="4"/>
      <c r="M156" s="249"/>
      <c r="N156" s="249"/>
      <c r="O156" s="249"/>
      <c r="P156" s="249"/>
      <c r="Q156" s="249"/>
      <c r="R156" s="249"/>
      <c r="S156" s="249"/>
      <c r="T156" s="249"/>
      <c r="U156" s="249"/>
      <c r="V156" s="249"/>
      <c r="W156" s="249"/>
      <c r="X156" s="249"/>
      <c r="Y156" s="249"/>
      <c r="Z156" s="249"/>
      <c r="AA156" s="249"/>
      <c r="AB156" s="249"/>
      <c r="AC156" s="249"/>
      <c r="AD156" s="249"/>
      <c r="AE156" s="249"/>
      <c r="AF156" s="249"/>
      <c r="AG156" s="249"/>
      <c r="AH156" s="249"/>
      <c r="AI156" s="249"/>
      <c r="AJ156" s="249"/>
      <c r="AK156" s="249"/>
      <c r="AL156" s="4"/>
      <c r="AM156" s="4"/>
      <c r="AN156" s="4"/>
      <c r="AO156" s="4"/>
      <c r="AP156" s="4"/>
      <c r="AQ156" s="4"/>
      <c r="AR156" s="4"/>
      <c r="AS156" s="4"/>
      <c r="AT156" s="4"/>
      <c r="AU156" s="4"/>
      <c r="AV156" s="4"/>
      <c r="AW156" s="4"/>
      <c r="AX156" s="4"/>
      <c r="AY156" s="4"/>
      <c r="AZ156" s="4"/>
      <c r="BA156" s="4"/>
      <c r="BB156" s="4"/>
      <c r="BC156" s="4"/>
      <c r="BD156" s="4"/>
      <c r="BE156" s="4"/>
    </row>
    <row r="157" spans="1:57" x14ac:dyDescent="0.3">
      <c r="A157" s="4"/>
      <c r="B157" s="4"/>
      <c r="C157" s="4"/>
      <c r="D157" s="4"/>
      <c r="E157" s="4"/>
      <c r="F157" s="4"/>
      <c r="G157" s="249"/>
      <c r="H157" s="4"/>
      <c r="I157" s="4"/>
      <c r="J157" s="4"/>
      <c r="K157" s="4"/>
      <c r="L157" s="4"/>
      <c r="M157" s="249"/>
      <c r="N157" s="249"/>
      <c r="O157" s="249"/>
      <c r="P157" s="249"/>
      <c r="Q157" s="249"/>
      <c r="R157" s="249"/>
      <c r="S157" s="249"/>
      <c r="T157" s="249"/>
      <c r="U157" s="249"/>
      <c r="V157" s="249"/>
      <c r="W157" s="249"/>
      <c r="X157" s="249"/>
      <c r="Y157" s="249"/>
      <c r="Z157" s="249"/>
      <c r="AA157" s="249"/>
      <c r="AB157" s="249"/>
      <c r="AC157" s="249"/>
      <c r="AD157" s="249"/>
      <c r="AE157" s="249"/>
      <c r="AF157" s="249"/>
      <c r="AG157" s="249"/>
      <c r="AH157" s="249"/>
      <c r="AI157" s="249"/>
      <c r="AJ157" s="249"/>
      <c r="AK157" s="249"/>
      <c r="AL157" s="4"/>
      <c r="AM157" s="4"/>
      <c r="AN157" s="4"/>
      <c r="AO157" s="4"/>
      <c r="AP157" s="4"/>
      <c r="AQ157" s="4"/>
      <c r="AR157" s="4"/>
      <c r="AS157" s="4"/>
      <c r="AT157" s="4"/>
      <c r="AU157" s="4"/>
      <c r="AV157" s="4"/>
      <c r="AW157" s="4"/>
      <c r="AX157" s="4"/>
      <c r="AY157" s="4"/>
      <c r="AZ157" s="4"/>
      <c r="BA157" s="4"/>
      <c r="BB157" s="4"/>
      <c r="BC157" s="4"/>
      <c r="BD157" s="4"/>
      <c r="BE157" s="4"/>
    </row>
    <row r="158" spans="1:57" x14ac:dyDescent="0.3">
      <c r="A158" s="4"/>
      <c r="B158" s="4"/>
      <c r="C158" s="4"/>
      <c r="D158" s="4"/>
      <c r="E158" s="4"/>
      <c r="F158" s="4"/>
      <c r="G158" s="249"/>
      <c r="H158" s="4"/>
      <c r="I158" s="4"/>
      <c r="J158" s="4"/>
      <c r="K158" s="4"/>
      <c r="L158" s="4"/>
      <c r="M158" s="249"/>
      <c r="N158" s="249"/>
      <c r="O158" s="249"/>
      <c r="P158" s="249"/>
      <c r="Q158" s="249"/>
      <c r="R158" s="249"/>
      <c r="S158" s="249"/>
      <c r="T158" s="249"/>
      <c r="U158" s="249"/>
      <c r="V158" s="249"/>
      <c r="W158" s="249"/>
      <c r="X158" s="249"/>
      <c r="Y158" s="249"/>
      <c r="Z158" s="249"/>
      <c r="AA158" s="249"/>
      <c r="AB158" s="249"/>
      <c r="AC158" s="249"/>
      <c r="AD158" s="249"/>
      <c r="AE158" s="249"/>
      <c r="AF158" s="249"/>
      <c r="AG158" s="249"/>
      <c r="AH158" s="249"/>
      <c r="AI158" s="249"/>
      <c r="AJ158" s="249"/>
      <c r="AK158" s="249"/>
      <c r="AL158" s="4"/>
      <c r="AM158" s="4"/>
      <c r="AN158" s="4"/>
      <c r="AO158" s="4"/>
      <c r="AP158" s="4"/>
      <c r="AQ158" s="4"/>
      <c r="AR158" s="4"/>
      <c r="AS158" s="4"/>
      <c r="AT158" s="4"/>
      <c r="AU158" s="4"/>
      <c r="AV158" s="4"/>
      <c r="AW158" s="4"/>
      <c r="AX158" s="4"/>
      <c r="AY158" s="4"/>
      <c r="AZ158" s="4"/>
      <c r="BA158" s="4"/>
      <c r="BB158" s="4"/>
      <c r="BC158" s="4"/>
      <c r="BD158" s="4"/>
      <c r="BE158" s="4"/>
    </row>
    <row r="159" spans="1:57" x14ac:dyDescent="0.3">
      <c r="A159" s="4"/>
      <c r="B159" s="4"/>
      <c r="C159" s="4"/>
      <c r="D159" s="4"/>
      <c r="E159" s="4"/>
      <c r="F159" s="4"/>
      <c r="G159" s="249"/>
      <c r="H159" s="4"/>
      <c r="I159" s="4"/>
      <c r="J159" s="4"/>
      <c r="K159" s="4"/>
      <c r="L159" s="4"/>
      <c r="M159" s="249"/>
      <c r="N159" s="249"/>
      <c r="O159" s="249"/>
      <c r="P159" s="249"/>
      <c r="Q159" s="249"/>
      <c r="R159" s="249"/>
      <c r="S159" s="249"/>
      <c r="T159" s="249"/>
      <c r="U159" s="249"/>
      <c r="V159" s="249"/>
      <c r="W159" s="249"/>
      <c r="X159" s="249"/>
      <c r="Y159" s="249"/>
      <c r="Z159" s="249"/>
      <c r="AA159" s="249"/>
      <c r="AB159" s="249"/>
      <c r="AC159" s="249"/>
      <c r="AD159" s="249"/>
      <c r="AE159" s="249"/>
      <c r="AF159" s="249"/>
      <c r="AG159" s="249"/>
      <c r="AH159" s="249"/>
      <c r="AI159" s="249"/>
      <c r="AJ159" s="249"/>
      <c r="AK159" s="249"/>
      <c r="AL159" s="4"/>
      <c r="AM159" s="4"/>
      <c r="AN159" s="4"/>
      <c r="AO159" s="4"/>
      <c r="AP159" s="4"/>
      <c r="AQ159" s="4"/>
      <c r="AR159" s="4"/>
      <c r="AS159" s="4"/>
      <c r="AT159" s="4"/>
      <c r="AU159" s="4"/>
      <c r="AV159" s="4"/>
      <c r="AW159" s="4"/>
      <c r="AX159" s="4"/>
      <c r="AY159" s="4"/>
      <c r="AZ159" s="4"/>
      <c r="BA159" s="4"/>
      <c r="BB159" s="4"/>
      <c r="BC159" s="4"/>
      <c r="BD159" s="4"/>
      <c r="BE159" s="4"/>
    </row>
    <row r="160" spans="1:57" x14ac:dyDescent="0.3">
      <c r="A160" s="4"/>
      <c r="B160" s="4"/>
      <c r="C160" s="4"/>
      <c r="D160" s="4"/>
      <c r="E160" s="4"/>
      <c r="F160" s="4"/>
      <c r="G160" s="249"/>
      <c r="H160" s="4"/>
      <c r="I160" s="4"/>
      <c r="J160" s="4"/>
      <c r="K160" s="4"/>
      <c r="L160" s="4"/>
      <c r="M160" s="249"/>
      <c r="N160" s="249"/>
      <c r="O160" s="249"/>
      <c r="P160" s="249"/>
      <c r="Q160" s="249"/>
      <c r="R160" s="249"/>
      <c r="S160" s="249"/>
      <c r="T160" s="249"/>
      <c r="U160" s="249"/>
      <c r="V160" s="249"/>
      <c r="W160" s="249"/>
      <c r="X160" s="249"/>
      <c r="Y160" s="249"/>
      <c r="Z160" s="249"/>
      <c r="AA160" s="249"/>
      <c r="AB160" s="249"/>
      <c r="AC160" s="249"/>
      <c r="AD160" s="249"/>
      <c r="AE160" s="249"/>
      <c r="AF160" s="249"/>
      <c r="AG160" s="249"/>
      <c r="AH160" s="249"/>
      <c r="AI160" s="249"/>
      <c r="AJ160" s="249"/>
      <c r="AK160" s="249"/>
      <c r="AL160" s="4"/>
      <c r="AM160" s="4"/>
      <c r="AN160" s="4"/>
      <c r="AO160" s="4"/>
      <c r="AP160" s="4"/>
      <c r="AQ160" s="4"/>
      <c r="AR160" s="4"/>
      <c r="AS160" s="4"/>
      <c r="AT160" s="4"/>
      <c r="AU160" s="4"/>
      <c r="AV160" s="4"/>
      <c r="AW160" s="4"/>
      <c r="AX160" s="4"/>
      <c r="AY160" s="4"/>
      <c r="AZ160" s="4"/>
      <c r="BA160" s="4"/>
      <c r="BB160" s="4"/>
      <c r="BC160" s="4"/>
      <c r="BD160" s="4"/>
      <c r="BE160" s="4"/>
    </row>
    <row r="161" spans="1:57" x14ac:dyDescent="0.3">
      <c r="A161" s="4"/>
      <c r="B161" s="4"/>
      <c r="C161" s="4"/>
      <c r="D161" s="4"/>
      <c r="E161" s="4"/>
      <c r="F161" s="4"/>
      <c r="G161" s="249"/>
      <c r="H161" s="4"/>
      <c r="I161" s="4"/>
      <c r="J161" s="4"/>
      <c r="K161" s="4"/>
      <c r="L161" s="4"/>
      <c r="M161" s="249"/>
      <c r="N161" s="249"/>
      <c r="O161" s="249"/>
      <c r="P161" s="249"/>
      <c r="Q161" s="249"/>
      <c r="R161" s="249"/>
      <c r="S161" s="249"/>
      <c r="T161" s="249"/>
      <c r="U161" s="249"/>
      <c r="V161" s="249"/>
      <c r="W161" s="249"/>
      <c r="X161" s="249"/>
      <c r="Y161" s="249"/>
      <c r="Z161" s="249"/>
      <c r="AA161" s="249"/>
      <c r="AB161" s="249"/>
      <c r="AC161" s="249"/>
      <c r="AD161" s="249"/>
      <c r="AE161" s="249"/>
      <c r="AF161" s="249"/>
      <c r="AG161" s="249"/>
      <c r="AH161" s="249"/>
      <c r="AI161" s="249"/>
      <c r="AJ161" s="249"/>
      <c r="AK161" s="249"/>
      <c r="AL161" s="4"/>
      <c r="AM161" s="4"/>
      <c r="AN161" s="4"/>
      <c r="AO161" s="4"/>
      <c r="AP161" s="4"/>
      <c r="AQ161" s="4"/>
      <c r="AR161" s="4"/>
      <c r="AS161" s="4"/>
      <c r="AT161" s="4"/>
      <c r="AU161" s="4"/>
      <c r="AV161" s="4"/>
      <c r="AW161" s="4"/>
      <c r="AX161" s="4"/>
      <c r="AY161" s="4"/>
      <c r="AZ161" s="4"/>
      <c r="BA161" s="4"/>
      <c r="BB161" s="4"/>
      <c r="BC161" s="4"/>
      <c r="BD161" s="4"/>
      <c r="BE161" s="4"/>
    </row>
    <row r="162" spans="1:57" x14ac:dyDescent="0.3">
      <c r="A162" s="4"/>
      <c r="B162" s="4"/>
      <c r="C162" s="4"/>
      <c r="D162" s="4"/>
      <c r="E162" s="4"/>
      <c r="F162" s="4"/>
      <c r="G162" s="249"/>
      <c r="H162" s="4"/>
      <c r="I162" s="4"/>
      <c r="J162" s="4"/>
      <c r="K162" s="4"/>
      <c r="L162" s="4"/>
      <c r="M162" s="249"/>
      <c r="N162" s="249"/>
      <c r="O162" s="249"/>
      <c r="P162" s="249"/>
      <c r="Q162" s="249"/>
      <c r="R162" s="249"/>
      <c r="S162" s="249"/>
      <c r="T162" s="249"/>
      <c r="U162" s="249"/>
      <c r="V162" s="249"/>
      <c r="W162" s="249"/>
      <c r="X162" s="249"/>
      <c r="Y162" s="249"/>
      <c r="Z162" s="249"/>
      <c r="AA162" s="249"/>
      <c r="AB162" s="249"/>
      <c r="AC162" s="249"/>
      <c r="AD162" s="249"/>
      <c r="AE162" s="249"/>
      <c r="AF162" s="249"/>
      <c r="AG162" s="249"/>
      <c r="AH162" s="249"/>
      <c r="AI162" s="249"/>
      <c r="AJ162" s="249"/>
      <c r="AK162" s="249"/>
      <c r="AL162" s="4"/>
      <c r="AM162" s="4"/>
      <c r="AN162" s="4"/>
      <c r="AO162" s="4"/>
      <c r="AP162" s="4"/>
      <c r="AQ162" s="4"/>
      <c r="AR162" s="4"/>
      <c r="AS162" s="4"/>
      <c r="AT162" s="4"/>
      <c r="AU162" s="4"/>
      <c r="AV162" s="4"/>
      <c r="AW162" s="4"/>
      <c r="AX162" s="4"/>
      <c r="AY162" s="4"/>
      <c r="AZ162" s="4"/>
      <c r="BA162" s="4"/>
      <c r="BB162" s="4"/>
      <c r="BC162" s="4"/>
      <c r="BD162" s="4"/>
      <c r="BE162" s="4"/>
    </row>
    <row r="163" spans="1:57" x14ac:dyDescent="0.3">
      <c r="A163" s="4"/>
      <c r="B163" s="4"/>
      <c r="C163" s="4"/>
      <c r="D163" s="4"/>
      <c r="E163" s="4"/>
      <c r="F163" s="4"/>
      <c r="G163" s="249"/>
      <c r="H163" s="4"/>
      <c r="I163" s="4"/>
      <c r="J163" s="4"/>
      <c r="K163" s="4"/>
      <c r="L163" s="4"/>
      <c r="M163" s="249"/>
      <c r="N163" s="249"/>
      <c r="O163" s="249"/>
      <c r="P163" s="249"/>
      <c r="Q163" s="249"/>
      <c r="R163" s="249"/>
      <c r="S163" s="249"/>
      <c r="T163" s="249"/>
      <c r="U163" s="249"/>
      <c r="V163" s="249"/>
      <c r="W163" s="249"/>
      <c r="X163" s="249"/>
      <c r="Y163" s="249"/>
      <c r="Z163" s="249"/>
      <c r="AA163" s="249"/>
      <c r="AB163" s="249"/>
      <c r="AC163" s="249"/>
      <c r="AD163" s="249"/>
      <c r="AE163" s="249"/>
      <c r="AF163" s="249"/>
      <c r="AG163" s="249"/>
      <c r="AH163" s="249"/>
      <c r="AI163" s="249"/>
      <c r="AJ163" s="249"/>
      <c r="AK163" s="249"/>
      <c r="AL163" s="4"/>
      <c r="AM163" s="4"/>
      <c r="AN163" s="4"/>
      <c r="AO163" s="4"/>
      <c r="AP163" s="4"/>
      <c r="AQ163" s="4"/>
      <c r="AR163" s="4"/>
      <c r="AS163" s="4"/>
      <c r="AT163" s="4"/>
      <c r="AU163" s="4"/>
      <c r="AV163" s="4"/>
      <c r="AW163" s="4"/>
      <c r="AX163" s="4"/>
      <c r="AY163" s="4"/>
      <c r="AZ163" s="4"/>
      <c r="BA163" s="4"/>
      <c r="BB163" s="4"/>
      <c r="BC163" s="4"/>
      <c r="BD163" s="4"/>
      <c r="BE163" s="4"/>
    </row>
    <row r="164" spans="1:57" x14ac:dyDescent="0.3">
      <c r="A164" s="4"/>
      <c r="B164" s="4"/>
      <c r="C164" s="4"/>
      <c r="D164" s="4"/>
      <c r="E164" s="4"/>
      <c r="F164" s="4"/>
      <c r="G164" s="249"/>
      <c r="H164" s="4"/>
      <c r="I164" s="4"/>
      <c r="J164" s="4"/>
      <c r="K164" s="4"/>
      <c r="L164" s="4"/>
      <c r="M164" s="249"/>
      <c r="N164" s="249"/>
      <c r="O164" s="249"/>
      <c r="P164" s="249"/>
      <c r="Q164" s="249"/>
      <c r="R164" s="249"/>
      <c r="S164" s="249"/>
      <c r="T164" s="249"/>
      <c r="U164" s="249"/>
      <c r="V164" s="249"/>
      <c r="W164" s="249"/>
      <c r="X164" s="249"/>
      <c r="Y164" s="249"/>
      <c r="Z164" s="249"/>
      <c r="AA164" s="249"/>
      <c r="AB164" s="249"/>
      <c r="AC164" s="249"/>
      <c r="AD164" s="249"/>
      <c r="AE164" s="249"/>
      <c r="AF164" s="249"/>
      <c r="AG164" s="249"/>
      <c r="AH164" s="249"/>
      <c r="AI164" s="249"/>
      <c r="AJ164" s="249"/>
      <c r="AK164" s="249"/>
      <c r="AL164" s="4"/>
      <c r="AM164" s="4"/>
      <c r="AN164" s="4"/>
      <c r="AO164" s="4"/>
      <c r="AP164" s="4"/>
      <c r="AQ164" s="4"/>
      <c r="AR164" s="4"/>
      <c r="AS164" s="4"/>
      <c r="AT164" s="4"/>
      <c r="AU164" s="4"/>
      <c r="AV164" s="4"/>
      <c r="AW164" s="4"/>
      <c r="AX164" s="4"/>
      <c r="AY164" s="4"/>
      <c r="AZ164" s="4"/>
      <c r="BA164" s="4"/>
      <c r="BB164" s="4"/>
      <c r="BC164" s="4"/>
      <c r="BD164" s="4"/>
      <c r="BE164" s="4"/>
    </row>
    <row r="165" spans="1:57" x14ac:dyDescent="0.3">
      <c r="A165" s="4"/>
      <c r="B165" s="4"/>
      <c r="C165" s="4"/>
      <c r="D165" s="4"/>
      <c r="E165" s="4"/>
      <c r="F165" s="4"/>
      <c r="G165" s="249"/>
      <c r="H165" s="4"/>
      <c r="I165" s="4"/>
      <c r="J165" s="4"/>
      <c r="K165" s="4"/>
      <c r="L165" s="4"/>
      <c r="M165" s="249"/>
      <c r="N165" s="249"/>
      <c r="O165" s="249"/>
      <c r="P165" s="249"/>
      <c r="Q165" s="249"/>
      <c r="R165" s="249"/>
      <c r="S165" s="249"/>
      <c r="T165" s="249"/>
      <c r="U165" s="249"/>
      <c r="V165" s="249"/>
      <c r="W165" s="249"/>
      <c r="X165" s="249"/>
      <c r="Y165" s="249"/>
      <c r="Z165" s="249"/>
      <c r="AA165" s="249"/>
      <c r="AB165" s="249"/>
      <c r="AC165" s="249"/>
      <c r="AD165" s="249"/>
      <c r="AE165" s="249"/>
      <c r="AF165" s="249"/>
      <c r="AG165" s="249"/>
      <c r="AH165" s="249"/>
      <c r="AI165" s="249"/>
      <c r="AJ165" s="249"/>
      <c r="AK165" s="249"/>
      <c r="AL165" s="4"/>
      <c r="AM165" s="4"/>
      <c r="AN165" s="4"/>
      <c r="AO165" s="4"/>
      <c r="AP165" s="4"/>
      <c r="AQ165" s="4"/>
      <c r="AR165" s="4"/>
      <c r="AS165" s="4"/>
      <c r="AT165" s="4"/>
      <c r="AU165" s="4"/>
      <c r="AV165" s="4"/>
      <c r="AW165" s="4"/>
      <c r="AX165" s="4"/>
      <c r="AY165" s="4"/>
      <c r="AZ165" s="4"/>
      <c r="BA165" s="4"/>
      <c r="BB165" s="4"/>
      <c r="BC165" s="4"/>
      <c r="BD165" s="4"/>
      <c r="BE165" s="4"/>
    </row>
    <row r="166" spans="1:57" x14ac:dyDescent="0.3">
      <c r="A166" s="4"/>
      <c r="B166" s="4"/>
      <c r="C166" s="4"/>
      <c r="D166" s="4"/>
      <c r="E166" s="4"/>
      <c r="F166" s="4"/>
      <c r="G166" s="249"/>
      <c r="H166" s="4"/>
      <c r="I166" s="4"/>
      <c r="J166" s="4"/>
      <c r="K166" s="4"/>
      <c r="L166" s="4"/>
      <c r="M166" s="249"/>
      <c r="N166" s="249"/>
      <c r="O166" s="249"/>
      <c r="P166" s="249"/>
      <c r="Q166" s="249"/>
      <c r="R166" s="249"/>
      <c r="S166" s="249"/>
      <c r="T166" s="249"/>
      <c r="U166" s="249"/>
      <c r="V166" s="249"/>
      <c r="W166" s="249"/>
      <c r="X166" s="249"/>
      <c r="Y166" s="249"/>
      <c r="Z166" s="249"/>
      <c r="AA166" s="249"/>
      <c r="AB166" s="249"/>
      <c r="AC166" s="249"/>
      <c r="AD166" s="249"/>
      <c r="AE166" s="249"/>
      <c r="AF166" s="249"/>
      <c r="AG166" s="249"/>
      <c r="AH166" s="249"/>
      <c r="AI166" s="249"/>
      <c r="AJ166" s="249"/>
      <c r="AK166" s="249"/>
      <c r="AL166" s="4"/>
      <c r="AM166" s="4"/>
      <c r="AN166" s="4"/>
      <c r="AO166" s="4"/>
      <c r="AP166" s="4"/>
      <c r="AQ166" s="4"/>
      <c r="AR166" s="4"/>
      <c r="AS166" s="4"/>
      <c r="AT166" s="4"/>
      <c r="AU166" s="4"/>
      <c r="AV166" s="4"/>
      <c r="AW166" s="4"/>
      <c r="AX166" s="4"/>
      <c r="AY166" s="4"/>
      <c r="AZ166" s="4"/>
      <c r="BA166" s="4"/>
      <c r="BB166" s="4"/>
      <c r="BC166" s="4"/>
      <c r="BD166" s="4"/>
      <c r="BE166" s="4"/>
    </row>
    <row r="167" spans="1:57" x14ac:dyDescent="0.3">
      <c r="A167" s="4"/>
      <c r="B167" s="4"/>
      <c r="C167" s="4"/>
      <c r="D167" s="4"/>
      <c r="E167" s="4"/>
      <c r="F167" s="4"/>
      <c r="G167" s="249"/>
      <c r="H167" s="4"/>
      <c r="I167" s="4"/>
      <c r="J167" s="4"/>
      <c r="K167" s="4"/>
      <c r="L167" s="4"/>
      <c r="M167" s="249"/>
      <c r="N167" s="249"/>
      <c r="O167" s="249"/>
      <c r="P167" s="249"/>
      <c r="Q167" s="249"/>
      <c r="R167" s="249"/>
      <c r="S167" s="249"/>
      <c r="T167" s="249"/>
      <c r="U167" s="249"/>
      <c r="V167" s="249"/>
      <c r="W167" s="249"/>
      <c r="X167" s="249"/>
      <c r="Y167" s="249"/>
      <c r="Z167" s="249"/>
      <c r="AA167" s="249"/>
      <c r="AB167" s="249"/>
      <c r="AC167" s="249"/>
      <c r="AD167" s="249"/>
      <c r="AE167" s="249"/>
      <c r="AF167" s="249"/>
      <c r="AG167" s="249"/>
      <c r="AH167" s="249"/>
      <c r="AI167" s="249"/>
      <c r="AJ167" s="249"/>
      <c r="AK167" s="249"/>
      <c r="AL167" s="4"/>
      <c r="AM167" s="4"/>
      <c r="AN167" s="4"/>
      <c r="AO167" s="4"/>
      <c r="AP167" s="4"/>
      <c r="AQ167" s="4"/>
      <c r="AR167" s="4"/>
      <c r="AS167" s="4"/>
      <c r="AT167" s="4"/>
      <c r="AU167" s="4"/>
      <c r="AV167" s="4"/>
      <c r="AW167" s="4"/>
      <c r="AX167" s="4"/>
      <c r="AY167" s="4"/>
      <c r="AZ167" s="4"/>
      <c r="BA167" s="4"/>
      <c r="BB167" s="4"/>
      <c r="BC167" s="4"/>
      <c r="BD167" s="4"/>
      <c r="BE167" s="4"/>
    </row>
    <row r="168" spans="1:57" x14ac:dyDescent="0.3">
      <c r="A168" s="4"/>
      <c r="B168" s="4"/>
      <c r="C168" s="4"/>
      <c r="D168" s="4"/>
      <c r="E168" s="4"/>
      <c r="F168" s="4"/>
      <c r="G168" s="249"/>
      <c r="H168" s="4"/>
      <c r="I168" s="4"/>
      <c r="J168" s="4"/>
      <c r="K168" s="4"/>
      <c r="L168" s="4"/>
      <c r="M168" s="249"/>
      <c r="N168" s="249"/>
      <c r="O168" s="249"/>
      <c r="P168" s="249"/>
      <c r="Q168" s="249"/>
      <c r="R168" s="249"/>
      <c r="S168" s="249"/>
      <c r="T168" s="249"/>
      <c r="U168" s="249"/>
      <c r="V168" s="249"/>
      <c r="W168" s="249"/>
      <c r="X168" s="249"/>
      <c r="Y168" s="249"/>
      <c r="Z168" s="249"/>
      <c r="AA168" s="249"/>
      <c r="AB168" s="249"/>
      <c r="AC168" s="249"/>
      <c r="AD168" s="249"/>
      <c r="AE168" s="249"/>
      <c r="AF168" s="249"/>
      <c r="AG168" s="249"/>
      <c r="AH168" s="249"/>
      <c r="AI168" s="249"/>
      <c r="AJ168" s="249"/>
      <c r="AK168" s="249"/>
      <c r="AL168" s="4"/>
      <c r="AM168" s="4"/>
      <c r="AN168" s="4"/>
      <c r="AO168" s="4"/>
      <c r="AP168" s="4"/>
      <c r="AQ168" s="4"/>
      <c r="AR168" s="4"/>
      <c r="AS168" s="4"/>
      <c r="AT168" s="4"/>
      <c r="AU168" s="4"/>
      <c r="AV168" s="4"/>
      <c r="AW168" s="4"/>
      <c r="AX168" s="4"/>
      <c r="AY168" s="4"/>
      <c r="AZ168" s="4"/>
      <c r="BA168" s="4"/>
      <c r="BB168" s="4"/>
      <c r="BC168" s="4"/>
      <c r="BD168" s="4"/>
      <c r="BE168" s="4"/>
    </row>
    <row r="169" spans="1:57" x14ac:dyDescent="0.3">
      <c r="A169" s="4"/>
      <c r="B169" s="4"/>
      <c r="C169" s="4"/>
      <c r="D169" s="4"/>
      <c r="E169" s="4"/>
      <c r="F169" s="4"/>
      <c r="G169" s="249"/>
      <c r="H169" s="4"/>
      <c r="I169" s="4"/>
      <c r="J169" s="4"/>
      <c r="K169" s="4"/>
      <c r="L169" s="4"/>
      <c r="M169" s="249"/>
      <c r="N169" s="249"/>
      <c r="O169" s="249"/>
      <c r="P169" s="249"/>
      <c r="Q169" s="249"/>
      <c r="R169" s="249"/>
      <c r="S169" s="249"/>
      <c r="T169" s="249"/>
      <c r="U169" s="249"/>
      <c r="V169" s="249"/>
      <c r="W169" s="249"/>
      <c r="X169" s="249"/>
      <c r="Y169" s="249"/>
      <c r="Z169" s="249"/>
      <c r="AA169" s="249"/>
      <c r="AB169" s="249"/>
      <c r="AC169" s="249"/>
      <c r="AD169" s="249"/>
      <c r="AE169" s="249"/>
      <c r="AF169" s="249"/>
      <c r="AG169" s="249"/>
      <c r="AH169" s="249"/>
      <c r="AI169" s="249"/>
      <c r="AJ169" s="249"/>
      <c r="AK169" s="249"/>
      <c r="AL169" s="4"/>
      <c r="AM169" s="4"/>
      <c r="AN169" s="4"/>
      <c r="AO169" s="4"/>
      <c r="AP169" s="4"/>
      <c r="AQ169" s="4"/>
      <c r="AR169" s="4"/>
      <c r="AS169" s="4"/>
      <c r="AT169" s="4"/>
      <c r="AU169" s="4"/>
      <c r="AV169" s="4"/>
      <c r="AW169" s="4"/>
      <c r="AX169" s="4"/>
      <c r="AY169" s="4"/>
      <c r="AZ169" s="4"/>
      <c r="BA169" s="4"/>
      <c r="BB169" s="4"/>
      <c r="BC169" s="4"/>
      <c r="BD169" s="4"/>
      <c r="BE169" s="4"/>
    </row>
    <row r="170" spans="1:57" x14ac:dyDescent="0.3">
      <c r="A170" s="4"/>
      <c r="B170" s="4"/>
      <c r="C170" s="4"/>
      <c r="D170" s="4"/>
      <c r="E170" s="4"/>
      <c r="F170" s="4"/>
      <c r="G170" s="249"/>
      <c r="H170" s="4"/>
      <c r="I170" s="4"/>
      <c r="J170" s="4"/>
      <c r="K170" s="4"/>
      <c r="L170" s="4"/>
      <c r="M170" s="249"/>
      <c r="N170" s="249"/>
      <c r="O170" s="249"/>
      <c r="P170" s="249"/>
      <c r="Q170" s="249"/>
      <c r="R170" s="249"/>
      <c r="S170" s="249"/>
      <c r="T170" s="249"/>
      <c r="U170" s="249"/>
      <c r="V170" s="249"/>
      <c r="W170" s="249"/>
      <c r="X170" s="249"/>
      <c r="Y170" s="249"/>
      <c r="Z170" s="249"/>
      <c r="AA170" s="249"/>
      <c r="AB170" s="249"/>
      <c r="AC170" s="249"/>
      <c r="AD170" s="249"/>
      <c r="AE170" s="249"/>
      <c r="AF170" s="249"/>
      <c r="AG170" s="249"/>
      <c r="AH170" s="249"/>
      <c r="AI170" s="249"/>
      <c r="AJ170" s="249"/>
      <c r="AK170" s="249"/>
      <c r="AL170" s="4"/>
      <c r="AM170" s="4"/>
      <c r="AN170" s="4"/>
      <c r="AO170" s="4"/>
      <c r="AP170" s="4"/>
      <c r="AQ170" s="4"/>
      <c r="AR170" s="4"/>
      <c r="AS170" s="4"/>
      <c r="AT170" s="4"/>
      <c r="AU170" s="4"/>
      <c r="AV170" s="4"/>
      <c r="AW170" s="4"/>
      <c r="AX170" s="4"/>
      <c r="AY170" s="4"/>
      <c r="AZ170" s="4"/>
      <c r="BA170" s="4"/>
      <c r="BB170" s="4"/>
      <c r="BC170" s="4"/>
      <c r="BD170" s="4"/>
      <c r="BE170" s="4"/>
    </row>
    <row r="171" spans="1:57" x14ac:dyDescent="0.3">
      <c r="A171" s="4"/>
      <c r="B171" s="4"/>
      <c r="C171" s="4"/>
      <c r="D171" s="4"/>
      <c r="E171" s="4"/>
      <c r="F171" s="4"/>
      <c r="G171" s="249"/>
      <c r="H171" s="4"/>
      <c r="I171" s="4"/>
      <c r="J171" s="4"/>
      <c r="K171" s="4"/>
      <c r="L171" s="4"/>
      <c r="M171" s="249"/>
      <c r="N171" s="249"/>
      <c r="O171" s="249"/>
      <c r="P171" s="249"/>
      <c r="Q171" s="249"/>
      <c r="R171" s="249"/>
      <c r="S171" s="249"/>
      <c r="T171" s="249"/>
      <c r="U171" s="249"/>
      <c r="V171" s="249"/>
      <c r="W171" s="249"/>
      <c r="X171" s="249"/>
      <c r="Y171" s="249"/>
      <c r="Z171" s="249"/>
      <c r="AA171" s="249"/>
      <c r="AB171" s="249"/>
      <c r="AC171" s="249"/>
      <c r="AD171" s="249"/>
      <c r="AE171" s="249"/>
      <c r="AF171" s="249"/>
      <c r="AG171" s="249"/>
      <c r="AH171" s="249"/>
      <c r="AI171" s="249"/>
      <c r="AJ171" s="249"/>
      <c r="AK171" s="249"/>
      <c r="AL171" s="4"/>
      <c r="AM171" s="4"/>
      <c r="AN171" s="4"/>
      <c r="AO171" s="4"/>
      <c r="AP171" s="4"/>
      <c r="AQ171" s="4"/>
      <c r="AR171" s="4"/>
      <c r="AS171" s="4"/>
      <c r="AT171" s="4"/>
      <c r="AU171" s="4"/>
      <c r="AV171" s="4"/>
      <c r="AW171" s="4"/>
      <c r="AX171" s="4"/>
      <c r="AY171" s="4"/>
      <c r="AZ171" s="4"/>
      <c r="BA171" s="4"/>
      <c r="BB171" s="4"/>
      <c r="BC171" s="4"/>
      <c r="BD171" s="4"/>
      <c r="BE171" s="4"/>
    </row>
    <row r="172" spans="1:57" x14ac:dyDescent="0.3">
      <c r="A172" s="4"/>
      <c r="B172" s="4"/>
      <c r="C172" s="4"/>
      <c r="D172" s="4"/>
      <c r="E172" s="4"/>
      <c r="F172" s="4"/>
      <c r="G172" s="249"/>
      <c r="H172" s="4"/>
      <c r="I172" s="4"/>
      <c r="J172" s="4"/>
      <c r="K172" s="4"/>
      <c r="L172" s="4"/>
      <c r="M172" s="249"/>
      <c r="N172" s="249"/>
      <c r="O172" s="249"/>
      <c r="P172" s="249"/>
      <c r="Q172" s="249"/>
      <c r="R172" s="249"/>
      <c r="S172" s="249"/>
      <c r="T172" s="249"/>
      <c r="U172" s="249"/>
      <c r="V172" s="249"/>
      <c r="W172" s="249"/>
      <c r="X172" s="249"/>
      <c r="Y172" s="249"/>
      <c r="Z172" s="249"/>
      <c r="AA172" s="249"/>
      <c r="AB172" s="249"/>
      <c r="AC172" s="249"/>
      <c r="AD172" s="249"/>
      <c r="AE172" s="249"/>
      <c r="AF172" s="249"/>
      <c r="AG172" s="249"/>
      <c r="AH172" s="249"/>
      <c r="AI172" s="249"/>
      <c r="AJ172" s="249"/>
      <c r="AK172" s="249"/>
      <c r="AL172" s="4"/>
      <c r="AM172" s="4"/>
      <c r="AN172" s="4"/>
      <c r="AO172" s="4"/>
      <c r="AP172" s="4"/>
      <c r="AQ172" s="4"/>
      <c r="AR172" s="4"/>
      <c r="AS172" s="4"/>
      <c r="AT172" s="4"/>
      <c r="AU172" s="4"/>
      <c r="AV172" s="4"/>
      <c r="AW172" s="4"/>
      <c r="AX172" s="4"/>
      <c r="AY172" s="4"/>
      <c r="AZ172" s="4"/>
      <c r="BA172" s="4"/>
      <c r="BB172" s="4"/>
      <c r="BC172" s="4"/>
      <c r="BD172" s="4"/>
      <c r="BE172" s="4"/>
    </row>
    <row r="173" spans="1:57" x14ac:dyDescent="0.3">
      <c r="A173" s="4"/>
      <c r="B173" s="4"/>
      <c r="C173" s="4"/>
      <c r="D173" s="4"/>
      <c r="E173" s="4"/>
      <c r="F173" s="4"/>
      <c r="G173" s="249"/>
      <c r="H173" s="4"/>
      <c r="I173" s="4"/>
      <c r="J173" s="4"/>
      <c r="K173" s="4"/>
      <c r="L173" s="4"/>
      <c r="M173" s="249"/>
      <c r="N173" s="249"/>
      <c r="O173" s="249"/>
      <c r="P173" s="249"/>
      <c r="Q173" s="249"/>
      <c r="R173" s="249"/>
      <c r="S173" s="249"/>
      <c r="T173" s="249"/>
      <c r="U173" s="249"/>
      <c r="V173" s="249"/>
      <c r="W173" s="249"/>
      <c r="X173" s="249"/>
      <c r="Y173" s="249"/>
      <c r="Z173" s="249"/>
      <c r="AA173" s="249"/>
      <c r="AB173" s="249"/>
      <c r="AC173" s="249"/>
      <c r="AD173" s="249"/>
      <c r="AE173" s="249"/>
      <c r="AF173" s="249"/>
      <c r="AG173" s="249"/>
      <c r="AH173" s="249"/>
      <c r="AI173" s="249"/>
      <c r="AJ173" s="249"/>
      <c r="AK173" s="249"/>
      <c r="AL173" s="4"/>
      <c r="AM173" s="4"/>
      <c r="AN173" s="4"/>
      <c r="AO173" s="4"/>
      <c r="AP173" s="4"/>
      <c r="AQ173" s="4"/>
      <c r="AR173" s="4"/>
      <c r="AS173" s="4"/>
      <c r="AT173" s="4"/>
      <c r="AU173" s="4"/>
      <c r="AV173" s="4"/>
      <c r="AW173" s="4"/>
      <c r="AX173" s="4"/>
      <c r="AY173" s="4"/>
      <c r="AZ173" s="4"/>
      <c r="BA173" s="4"/>
      <c r="BB173" s="4"/>
      <c r="BC173" s="4"/>
      <c r="BD173" s="4"/>
      <c r="BE173" s="4"/>
    </row>
    <row r="174" spans="1:57" x14ac:dyDescent="0.3">
      <c r="A174" s="4"/>
      <c r="B174" s="4"/>
      <c r="C174" s="4"/>
      <c r="D174" s="4"/>
      <c r="E174" s="4"/>
      <c r="F174" s="4"/>
      <c r="G174" s="249"/>
      <c r="H174" s="4"/>
      <c r="I174" s="4"/>
      <c r="J174" s="4"/>
      <c r="K174" s="4"/>
      <c r="L174" s="4"/>
      <c r="M174" s="249"/>
      <c r="N174" s="249"/>
      <c r="O174" s="249"/>
      <c r="P174" s="249"/>
      <c r="Q174" s="249"/>
      <c r="R174" s="249"/>
      <c r="S174" s="249"/>
      <c r="T174" s="249"/>
      <c r="U174" s="249"/>
      <c r="V174" s="249"/>
      <c r="W174" s="249"/>
      <c r="X174" s="249"/>
      <c r="Y174" s="249"/>
      <c r="Z174" s="249"/>
      <c r="AA174" s="249"/>
      <c r="AB174" s="249"/>
      <c r="AC174" s="249"/>
      <c r="AD174" s="249"/>
      <c r="AE174" s="249"/>
      <c r="AF174" s="249"/>
      <c r="AG174" s="249"/>
      <c r="AH174" s="249"/>
      <c r="AI174" s="249"/>
      <c r="AJ174" s="249"/>
      <c r="AK174" s="249"/>
      <c r="AL174" s="4"/>
      <c r="AM174" s="4"/>
      <c r="AN174" s="4"/>
      <c r="AO174" s="4"/>
      <c r="AP174" s="4"/>
      <c r="AQ174" s="4"/>
      <c r="AR174" s="4"/>
      <c r="AS174" s="4"/>
      <c r="AT174" s="4"/>
      <c r="AU174" s="4"/>
      <c r="AV174" s="4"/>
      <c r="AW174" s="4"/>
      <c r="AX174" s="4"/>
      <c r="AY174" s="4"/>
      <c r="AZ174" s="4"/>
      <c r="BA174" s="4"/>
      <c r="BB174" s="4"/>
      <c r="BC174" s="4"/>
      <c r="BD174" s="4"/>
      <c r="BE174" s="4"/>
    </row>
    <row r="175" spans="1:57" x14ac:dyDescent="0.3">
      <c r="A175" s="4"/>
      <c r="B175" s="4"/>
      <c r="C175" s="4"/>
      <c r="D175" s="4"/>
      <c r="E175" s="4"/>
      <c r="F175" s="4"/>
      <c r="G175" s="249"/>
      <c r="H175" s="4"/>
      <c r="I175" s="4"/>
      <c r="J175" s="4"/>
      <c r="K175" s="4"/>
      <c r="L175" s="4"/>
      <c r="M175" s="249"/>
      <c r="N175" s="249"/>
      <c r="O175" s="249"/>
      <c r="P175" s="249"/>
      <c r="Q175" s="249"/>
      <c r="R175" s="249"/>
      <c r="S175" s="249"/>
      <c r="T175" s="249"/>
      <c r="U175" s="249"/>
      <c r="V175" s="249"/>
      <c r="W175" s="249"/>
      <c r="X175" s="249"/>
      <c r="Y175" s="249"/>
      <c r="Z175" s="249"/>
      <c r="AA175" s="249"/>
      <c r="AB175" s="249"/>
      <c r="AC175" s="249"/>
      <c r="AD175" s="249"/>
      <c r="AE175" s="249"/>
      <c r="AF175" s="249"/>
      <c r="AG175" s="249"/>
      <c r="AH175" s="249"/>
      <c r="AI175" s="249"/>
      <c r="AJ175" s="249"/>
      <c r="AK175" s="249"/>
      <c r="AL175" s="4"/>
      <c r="AM175" s="4"/>
      <c r="AN175" s="4"/>
      <c r="AO175" s="4"/>
      <c r="AP175" s="4"/>
      <c r="AQ175" s="4"/>
      <c r="AR175" s="4"/>
      <c r="AS175" s="4"/>
      <c r="AT175" s="4"/>
      <c r="AU175" s="4"/>
      <c r="AV175" s="4"/>
      <c r="AW175" s="4"/>
      <c r="AX175" s="4"/>
      <c r="AY175" s="4"/>
      <c r="AZ175" s="4"/>
      <c r="BA175" s="4"/>
      <c r="BB175" s="4"/>
      <c r="BC175" s="4"/>
      <c r="BD175" s="4"/>
      <c r="BE175" s="4"/>
    </row>
    <row r="176" spans="1:57" x14ac:dyDescent="0.3">
      <c r="A176" s="4"/>
      <c r="B176" s="4"/>
      <c r="C176" s="4"/>
      <c r="D176" s="4"/>
      <c r="E176" s="4"/>
      <c r="F176" s="4"/>
      <c r="G176" s="249"/>
      <c r="H176" s="4"/>
      <c r="I176" s="4"/>
      <c r="J176" s="4"/>
      <c r="K176" s="4"/>
      <c r="L176" s="4"/>
      <c r="M176" s="249"/>
      <c r="N176" s="249"/>
      <c r="O176" s="249"/>
      <c r="P176" s="249"/>
      <c r="Q176" s="249"/>
      <c r="R176" s="249"/>
      <c r="S176" s="249"/>
      <c r="T176" s="249"/>
      <c r="U176" s="249"/>
      <c r="V176" s="249"/>
      <c r="W176" s="249"/>
      <c r="X176" s="249"/>
      <c r="Y176" s="249"/>
      <c r="Z176" s="249"/>
      <c r="AA176" s="249"/>
      <c r="AB176" s="249"/>
      <c r="AC176" s="249"/>
      <c r="AD176" s="249"/>
      <c r="AE176" s="249"/>
      <c r="AF176" s="249"/>
      <c r="AG176" s="249"/>
      <c r="AH176" s="249"/>
      <c r="AI176" s="249"/>
      <c r="AJ176" s="249"/>
      <c r="AK176" s="249"/>
      <c r="AL176" s="4"/>
      <c r="AM176" s="4"/>
      <c r="AN176" s="4"/>
      <c r="AO176" s="4"/>
      <c r="AP176" s="4"/>
      <c r="AQ176" s="4"/>
      <c r="AR176" s="4"/>
      <c r="AS176" s="4"/>
      <c r="AT176" s="4"/>
      <c r="AU176" s="4"/>
      <c r="AV176" s="4"/>
      <c r="AW176" s="4"/>
      <c r="AX176" s="4"/>
      <c r="AY176" s="4"/>
      <c r="AZ176" s="4"/>
      <c r="BA176" s="4"/>
      <c r="BB176" s="4"/>
      <c r="BC176" s="4"/>
      <c r="BD176" s="4"/>
      <c r="BE176" s="4"/>
    </row>
    <row r="177" spans="1:57" x14ac:dyDescent="0.3">
      <c r="A177" s="4"/>
      <c r="B177" s="4"/>
      <c r="C177" s="4"/>
      <c r="D177" s="4"/>
      <c r="E177" s="4"/>
      <c r="F177" s="4"/>
      <c r="G177" s="249"/>
      <c r="H177" s="4"/>
      <c r="I177" s="4"/>
      <c r="J177" s="4"/>
      <c r="K177" s="4"/>
      <c r="L177" s="4"/>
      <c r="M177" s="249"/>
      <c r="N177" s="249"/>
      <c r="O177" s="249"/>
      <c r="P177" s="249"/>
      <c r="Q177" s="249"/>
      <c r="R177" s="249"/>
      <c r="S177" s="249"/>
      <c r="T177" s="249"/>
      <c r="U177" s="249"/>
      <c r="V177" s="249"/>
      <c r="W177" s="249"/>
      <c r="X177" s="249"/>
      <c r="Y177" s="249"/>
      <c r="Z177" s="249"/>
      <c r="AA177" s="249"/>
      <c r="AB177" s="249"/>
      <c r="AC177" s="249"/>
      <c r="AD177" s="249"/>
      <c r="AE177" s="249"/>
      <c r="AF177" s="249"/>
      <c r="AG177" s="249"/>
      <c r="AH177" s="249"/>
      <c r="AI177" s="249"/>
      <c r="AJ177" s="249"/>
      <c r="AK177" s="249"/>
      <c r="AL177" s="4"/>
      <c r="AM177" s="4"/>
      <c r="AN177" s="4"/>
      <c r="AO177" s="4"/>
      <c r="AP177" s="4"/>
      <c r="AQ177" s="4"/>
      <c r="AR177" s="4"/>
      <c r="AS177" s="4"/>
      <c r="AT177" s="4"/>
      <c r="AU177" s="4"/>
      <c r="AV177" s="4"/>
      <c r="AW177" s="4"/>
      <c r="AX177" s="4"/>
      <c r="AY177" s="4"/>
      <c r="AZ177" s="4"/>
      <c r="BA177" s="4"/>
      <c r="BB177" s="4"/>
      <c r="BC177" s="4"/>
      <c r="BD177" s="4"/>
      <c r="BE177" s="4"/>
    </row>
    <row r="178" spans="1:57" x14ac:dyDescent="0.3">
      <c r="A178" s="4"/>
      <c r="B178" s="4"/>
      <c r="C178" s="4"/>
      <c r="D178" s="4"/>
      <c r="E178" s="4"/>
      <c r="F178" s="4"/>
      <c r="G178" s="249"/>
      <c r="H178" s="4"/>
      <c r="I178" s="4"/>
      <c r="J178" s="4"/>
      <c r="K178" s="4"/>
      <c r="L178" s="4"/>
      <c r="M178" s="249"/>
      <c r="N178" s="249"/>
      <c r="O178" s="249"/>
      <c r="P178" s="249"/>
      <c r="Q178" s="249"/>
      <c r="R178" s="249"/>
      <c r="S178" s="249"/>
      <c r="T178" s="249"/>
      <c r="U178" s="249"/>
      <c r="V178" s="249"/>
      <c r="W178" s="249"/>
      <c r="X178" s="249"/>
      <c r="Y178" s="249"/>
      <c r="Z178" s="249"/>
      <c r="AA178" s="249"/>
      <c r="AB178" s="249"/>
      <c r="AC178" s="249"/>
      <c r="AD178" s="249"/>
      <c r="AE178" s="249"/>
      <c r="AF178" s="249"/>
      <c r="AG178" s="249"/>
      <c r="AH178" s="249"/>
      <c r="AI178" s="249"/>
      <c r="AJ178" s="249"/>
      <c r="AK178" s="249"/>
      <c r="AL178" s="4"/>
      <c r="AM178" s="4"/>
      <c r="AN178" s="4"/>
      <c r="AO178" s="4"/>
      <c r="AP178" s="4"/>
      <c r="AQ178" s="4"/>
      <c r="AR178" s="4"/>
      <c r="AS178" s="4"/>
      <c r="AT178" s="4"/>
      <c r="AU178" s="4"/>
      <c r="AV178" s="4"/>
      <c r="AW178" s="4"/>
      <c r="AX178" s="4"/>
      <c r="AY178" s="4"/>
      <c r="AZ178" s="4"/>
      <c r="BA178" s="4"/>
      <c r="BB178" s="4"/>
      <c r="BC178" s="4"/>
      <c r="BD178" s="4"/>
      <c r="BE178" s="4"/>
    </row>
    <row r="179" spans="1:57" x14ac:dyDescent="0.3">
      <c r="A179" s="4"/>
      <c r="B179" s="4"/>
      <c r="C179" s="4"/>
      <c r="D179" s="4"/>
      <c r="E179" s="4"/>
      <c r="F179" s="4"/>
      <c r="G179" s="249"/>
      <c r="H179" s="4"/>
      <c r="I179" s="4"/>
      <c r="J179" s="4"/>
      <c r="K179" s="4"/>
      <c r="L179" s="4"/>
      <c r="M179" s="249"/>
      <c r="N179" s="249"/>
      <c r="O179" s="249"/>
      <c r="P179" s="249"/>
      <c r="Q179" s="249"/>
      <c r="R179" s="249"/>
      <c r="S179" s="249"/>
      <c r="T179" s="249"/>
      <c r="U179" s="249"/>
      <c r="V179" s="249"/>
      <c r="W179" s="249"/>
      <c r="X179" s="249"/>
      <c r="Y179" s="249"/>
      <c r="Z179" s="249"/>
      <c r="AA179" s="249"/>
      <c r="AB179" s="249"/>
      <c r="AC179" s="249"/>
      <c r="AD179" s="249"/>
      <c r="AE179" s="249"/>
      <c r="AF179" s="249"/>
      <c r="AG179" s="249"/>
      <c r="AH179" s="249"/>
      <c r="AI179" s="249"/>
      <c r="AJ179" s="249"/>
      <c r="AK179" s="249"/>
      <c r="AL179" s="4"/>
      <c r="AM179" s="4"/>
      <c r="AN179" s="4"/>
      <c r="AO179" s="4"/>
      <c r="AP179" s="4"/>
      <c r="AQ179" s="4"/>
      <c r="AR179" s="4"/>
      <c r="AS179" s="4"/>
      <c r="AT179" s="4"/>
      <c r="AU179" s="4"/>
      <c r="AV179" s="4"/>
      <c r="AW179" s="4"/>
      <c r="AX179" s="4"/>
      <c r="AY179" s="4"/>
      <c r="AZ179" s="4"/>
      <c r="BA179" s="4"/>
      <c r="BB179" s="4"/>
      <c r="BC179" s="4"/>
      <c r="BD179" s="4"/>
      <c r="BE179" s="4"/>
    </row>
    <row r="180" spans="1:57" x14ac:dyDescent="0.3">
      <c r="A180" s="4"/>
      <c r="B180" s="4"/>
      <c r="C180" s="4"/>
      <c r="D180" s="4"/>
      <c r="E180" s="4"/>
      <c r="F180" s="4"/>
      <c r="G180" s="249"/>
      <c r="H180" s="4"/>
      <c r="I180" s="4"/>
      <c r="J180" s="4"/>
      <c r="K180" s="4"/>
      <c r="L180" s="4"/>
      <c r="M180" s="249"/>
      <c r="N180" s="249"/>
      <c r="O180" s="249"/>
      <c r="P180" s="249"/>
      <c r="Q180" s="249"/>
      <c r="R180" s="249"/>
      <c r="S180" s="249"/>
      <c r="T180" s="249"/>
      <c r="U180" s="249"/>
      <c r="V180" s="249"/>
      <c r="W180" s="249"/>
      <c r="X180" s="249"/>
      <c r="Y180" s="249"/>
      <c r="Z180" s="249"/>
      <c r="AA180" s="249"/>
      <c r="AB180" s="249"/>
      <c r="AC180" s="249"/>
      <c r="AD180" s="249"/>
      <c r="AE180" s="249"/>
      <c r="AF180" s="249"/>
      <c r="AG180" s="249"/>
      <c r="AH180" s="249"/>
      <c r="AI180" s="249"/>
      <c r="AJ180" s="249"/>
      <c r="AK180" s="249"/>
      <c r="AL180" s="4"/>
      <c r="AM180" s="4"/>
      <c r="AN180" s="4"/>
      <c r="AO180" s="4"/>
      <c r="AP180" s="4"/>
      <c r="AQ180" s="4"/>
      <c r="AR180" s="4"/>
      <c r="AS180" s="4"/>
      <c r="AT180" s="4"/>
      <c r="AU180" s="4"/>
      <c r="AV180" s="4"/>
      <c r="AW180" s="4"/>
      <c r="AX180" s="4"/>
      <c r="AY180" s="4"/>
      <c r="AZ180" s="4"/>
      <c r="BA180" s="4"/>
      <c r="BB180" s="4"/>
      <c r="BC180" s="4"/>
      <c r="BD180" s="4"/>
      <c r="BE180" s="4"/>
    </row>
    <row r="181" spans="1:57" x14ac:dyDescent="0.3">
      <c r="A181" s="4"/>
      <c r="B181" s="4"/>
      <c r="C181" s="4"/>
      <c r="D181" s="4"/>
      <c r="E181" s="4"/>
      <c r="F181" s="4"/>
      <c r="G181" s="249"/>
      <c r="H181" s="4"/>
      <c r="I181" s="4"/>
      <c r="J181" s="4"/>
      <c r="K181" s="4"/>
      <c r="L181" s="4"/>
      <c r="M181" s="249"/>
      <c r="N181" s="249"/>
      <c r="O181" s="249"/>
      <c r="P181" s="249"/>
      <c r="Q181" s="249"/>
      <c r="R181" s="249"/>
      <c r="S181" s="249"/>
      <c r="T181" s="249"/>
      <c r="U181" s="249"/>
      <c r="V181" s="249"/>
      <c r="W181" s="249"/>
      <c r="X181" s="249"/>
      <c r="Y181" s="249"/>
      <c r="Z181" s="249"/>
      <c r="AA181" s="249"/>
      <c r="AB181" s="249"/>
      <c r="AC181" s="249"/>
      <c r="AD181" s="249"/>
      <c r="AE181" s="249"/>
      <c r="AF181" s="249"/>
      <c r="AG181" s="249"/>
      <c r="AH181" s="249"/>
      <c r="AI181" s="249"/>
      <c r="AJ181" s="249"/>
      <c r="AK181" s="249"/>
      <c r="AL181" s="4"/>
      <c r="AM181" s="4"/>
      <c r="AN181" s="4"/>
      <c r="AO181" s="4"/>
      <c r="AP181" s="4"/>
      <c r="AQ181" s="4"/>
      <c r="AR181" s="4"/>
      <c r="AS181" s="4"/>
      <c r="AT181" s="4"/>
      <c r="AU181" s="4"/>
      <c r="AV181" s="4"/>
      <c r="AW181" s="4"/>
      <c r="AX181" s="4"/>
      <c r="AY181" s="4"/>
      <c r="AZ181" s="4"/>
      <c r="BA181" s="4"/>
      <c r="BB181" s="4"/>
      <c r="BC181" s="4"/>
      <c r="BD181" s="4"/>
      <c r="BE181" s="4"/>
    </row>
    <row r="182" spans="1:57" x14ac:dyDescent="0.3">
      <c r="A182" s="4"/>
      <c r="B182" s="4"/>
      <c r="C182" s="4"/>
      <c r="D182" s="4"/>
      <c r="E182" s="4"/>
      <c r="F182" s="4"/>
      <c r="G182" s="249"/>
      <c r="H182" s="4"/>
      <c r="I182" s="4"/>
      <c r="J182" s="4"/>
      <c r="K182" s="4"/>
      <c r="L182" s="4"/>
      <c r="M182" s="249"/>
      <c r="N182" s="249"/>
      <c r="O182" s="249"/>
      <c r="P182" s="249"/>
      <c r="Q182" s="249"/>
      <c r="R182" s="249"/>
      <c r="S182" s="249"/>
      <c r="T182" s="249"/>
      <c r="U182" s="249"/>
      <c r="V182" s="249"/>
      <c r="W182" s="249"/>
      <c r="X182" s="249"/>
      <c r="Y182" s="249"/>
      <c r="Z182" s="249"/>
      <c r="AA182" s="249"/>
      <c r="AB182" s="249"/>
      <c r="AC182" s="249"/>
      <c r="AD182" s="249"/>
      <c r="AE182" s="249"/>
      <c r="AF182" s="249"/>
      <c r="AG182" s="249"/>
      <c r="AH182" s="249"/>
      <c r="AI182" s="249"/>
      <c r="AJ182" s="249"/>
      <c r="AK182" s="249"/>
      <c r="AL182" s="4"/>
      <c r="AM182" s="4"/>
      <c r="AN182" s="4"/>
      <c r="AO182" s="4"/>
      <c r="AP182" s="4"/>
      <c r="AQ182" s="4"/>
      <c r="AR182" s="4"/>
      <c r="AS182" s="4"/>
      <c r="AT182" s="4"/>
      <c r="AU182" s="4"/>
      <c r="AV182" s="4"/>
      <c r="AW182" s="4"/>
      <c r="AX182" s="4"/>
      <c r="AY182" s="4"/>
      <c r="AZ182" s="4"/>
      <c r="BA182" s="4"/>
      <c r="BB182" s="4"/>
      <c r="BC182" s="4"/>
      <c r="BD182" s="4"/>
      <c r="BE182" s="4"/>
    </row>
    <row r="183" spans="1:57" x14ac:dyDescent="0.3">
      <c r="A183" s="4"/>
      <c r="B183" s="4"/>
      <c r="C183" s="4"/>
      <c r="D183" s="4"/>
      <c r="E183" s="4"/>
      <c r="F183" s="4"/>
      <c r="G183" s="249"/>
      <c r="H183" s="4"/>
      <c r="I183" s="4"/>
      <c r="J183" s="4"/>
      <c r="K183" s="4"/>
      <c r="L183" s="4"/>
      <c r="M183" s="249"/>
      <c r="N183" s="249"/>
      <c r="O183" s="249"/>
      <c r="P183" s="249"/>
      <c r="Q183" s="249"/>
      <c r="R183" s="249"/>
      <c r="S183" s="249"/>
      <c r="T183" s="249"/>
      <c r="U183" s="249"/>
      <c r="V183" s="249"/>
      <c r="W183" s="249"/>
      <c r="X183" s="249"/>
      <c r="Y183" s="249"/>
      <c r="Z183" s="249"/>
      <c r="AA183" s="249"/>
      <c r="AB183" s="249"/>
      <c r="AC183" s="249"/>
      <c r="AD183" s="249"/>
      <c r="AE183" s="249"/>
      <c r="AF183" s="249"/>
      <c r="AG183" s="249"/>
      <c r="AH183" s="249"/>
      <c r="AI183" s="249"/>
      <c r="AJ183" s="249"/>
      <c r="AK183" s="249"/>
      <c r="AL183" s="4"/>
      <c r="AM183" s="4"/>
      <c r="AN183" s="4"/>
      <c r="AO183" s="4"/>
      <c r="AP183" s="4"/>
      <c r="AQ183" s="4"/>
      <c r="AR183" s="4"/>
      <c r="AS183" s="4"/>
      <c r="AT183" s="4"/>
      <c r="AU183" s="4"/>
      <c r="AV183" s="4"/>
      <c r="AW183" s="4"/>
      <c r="AX183" s="4"/>
      <c r="AY183" s="4"/>
      <c r="AZ183" s="4"/>
      <c r="BA183" s="4"/>
      <c r="BB183" s="4"/>
      <c r="BC183" s="4"/>
      <c r="BD183" s="4"/>
      <c r="BE183" s="4"/>
    </row>
    <row r="184" spans="1:57" x14ac:dyDescent="0.3">
      <c r="A184" s="4"/>
      <c r="B184" s="4"/>
      <c r="C184" s="4"/>
      <c r="D184" s="4"/>
      <c r="E184" s="4"/>
      <c r="F184" s="4"/>
      <c r="G184" s="249"/>
      <c r="H184" s="4"/>
      <c r="I184" s="4"/>
      <c r="J184" s="4"/>
      <c r="K184" s="4"/>
      <c r="L184" s="4"/>
      <c r="M184" s="249"/>
      <c r="N184" s="249"/>
      <c r="O184" s="249"/>
      <c r="P184" s="249"/>
      <c r="Q184" s="249"/>
      <c r="R184" s="249"/>
      <c r="S184" s="249"/>
      <c r="T184" s="249"/>
      <c r="U184" s="249"/>
      <c r="V184" s="249"/>
      <c r="W184" s="249"/>
      <c r="X184" s="249"/>
      <c r="Y184" s="249"/>
      <c r="Z184" s="249"/>
      <c r="AA184" s="249"/>
      <c r="AB184" s="249"/>
      <c r="AC184" s="249"/>
      <c r="AD184" s="249"/>
      <c r="AE184" s="249"/>
      <c r="AF184" s="249"/>
      <c r="AG184" s="249"/>
      <c r="AH184" s="249"/>
      <c r="AI184" s="249"/>
      <c r="AJ184" s="249"/>
      <c r="AK184" s="249"/>
      <c r="AL184" s="4"/>
      <c r="AM184" s="4"/>
      <c r="AN184" s="4"/>
      <c r="AO184" s="4"/>
      <c r="AP184" s="4"/>
      <c r="AQ184" s="4"/>
      <c r="AR184" s="4"/>
      <c r="AS184" s="4"/>
      <c r="AT184" s="4"/>
      <c r="AU184" s="4"/>
      <c r="AV184" s="4"/>
      <c r="AW184" s="4"/>
      <c r="AX184" s="4"/>
      <c r="AY184" s="4"/>
      <c r="AZ184" s="4"/>
      <c r="BA184" s="4"/>
      <c r="BB184" s="4"/>
      <c r="BC184" s="4"/>
      <c r="BD184" s="4"/>
      <c r="BE184" s="4"/>
    </row>
    <row r="185" spans="1:57" x14ac:dyDescent="0.3">
      <c r="A185" s="4"/>
      <c r="B185" s="4"/>
      <c r="C185" s="4"/>
      <c r="D185" s="4"/>
      <c r="E185" s="4"/>
      <c r="F185" s="4"/>
      <c r="G185" s="249"/>
      <c r="H185" s="4"/>
      <c r="I185" s="4"/>
      <c r="J185" s="4"/>
      <c r="K185" s="4"/>
      <c r="L185" s="4"/>
      <c r="M185" s="249"/>
      <c r="N185" s="249"/>
      <c r="O185" s="249"/>
      <c r="P185" s="249"/>
      <c r="Q185" s="249"/>
      <c r="R185" s="249"/>
      <c r="S185" s="249"/>
      <c r="T185" s="249"/>
      <c r="U185" s="249"/>
      <c r="V185" s="249"/>
      <c r="W185" s="249"/>
      <c r="X185" s="249"/>
      <c r="Y185" s="249"/>
      <c r="Z185" s="249"/>
      <c r="AA185" s="249"/>
      <c r="AB185" s="249"/>
      <c r="AC185" s="249"/>
      <c r="AD185" s="249"/>
      <c r="AE185" s="249"/>
      <c r="AF185" s="249"/>
      <c r="AG185" s="249"/>
      <c r="AH185" s="249"/>
      <c r="AI185" s="249"/>
      <c r="AJ185" s="249"/>
      <c r="AK185" s="249"/>
      <c r="AL185" s="4"/>
      <c r="AM185" s="4"/>
      <c r="AN185" s="4"/>
      <c r="AO185" s="4"/>
      <c r="AP185" s="4"/>
      <c r="AQ185" s="4"/>
      <c r="AR185" s="4"/>
      <c r="AS185" s="4"/>
      <c r="AT185" s="4"/>
      <c r="AU185" s="4"/>
      <c r="AV185" s="4"/>
      <c r="AW185" s="4"/>
      <c r="AX185" s="4"/>
      <c r="AY185" s="4"/>
      <c r="AZ185" s="4"/>
      <c r="BA185" s="4"/>
      <c r="BB185" s="4"/>
      <c r="BC185" s="4"/>
      <c r="BD185" s="4"/>
      <c r="BE185" s="4"/>
    </row>
    <row r="186" spans="1:57" x14ac:dyDescent="0.3">
      <c r="A186" s="4"/>
      <c r="B186" s="4"/>
      <c r="C186" s="4"/>
      <c r="D186" s="4"/>
      <c r="E186" s="4"/>
      <c r="F186" s="4"/>
      <c r="G186" s="249"/>
      <c r="H186" s="4"/>
      <c r="I186" s="4"/>
      <c r="J186" s="4"/>
      <c r="K186" s="4"/>
      <c r="L186" s="4"/>
      <c r="M186" s="249"/>
      <c r="N186" s="249"/>
      <c r="O186" s="249"/>
      <c r="P186" s="249"/>
      <c r="Q186" s="249"/>
      <c r="R186" s="249"/>
      <c r="S186" s="249"/>
      <c r="T186" s="249"/>
      <c r="U186" s="249"/>
      <c r="V186" s="249"/>
      <c r="W186" s="249"/>
      <c r="X186" s="249"/>
      <c r="Y186" s="249"/>
      <c r="Z186" s="249"/>
      <c r="AA186" s="249"/>
      <c r="AB186" s="249"/>
      <c r="AC186" s="249"/>
      <c r="AD186" s="249"/>
      <c r="AE186" s="249"/>
      <c r="AF186" s="249"/>
      <c r="AG186" s="249"/>
      <c r="AH186" s="249"/>
      <c r="AI186" s="249"/>
      <c r="AJ186" s="249"/>
      <c r="AK186" s="249"/>
      <c r="AL186" s="4"/>
      <c r="AM186" s="4"/>
      <c r="AN186" s="4"/>
      <c r="AO186" s="4"/>
      <c r="AP186" s="4"/>
      <c r="AQ186" s="4"/>
      <c r="AR186" s="4"/>
      <c r="AS186" s="4"/>
      <c r="AT186" s="4"/>
      <c r="AU186" s="4"/>
      <c r="AV186" s="4"/>
      <c r="AW186" s="4"/>
      <c r="AX186" s="4"/>
      <c r="AY186" s="4"/>
      <c r="AZ186" s="4"/>
      <c r="BA186" s="4"/>
      <c r="BB186" s="4"/>
      <c r="BC186" s="4"/>
      <c r="BD186" s="4"/>
      <c r="BE186" s="4"/>
    </row>
    <row r="187" spans="1:57" x14ac:dyDescent="0.3">
      <c r="A187" s="4"/>
      <c r="B187" s="4"/>
      <c r="C187" s="4"/>
      <c r="D187" s="4"/>
      <c r="E187" s="4"/>
      <c r="F187" s="4"/>
      <c r="G187" s="249"/>
      <c r="H187" s="4"/>
      <c r="I187" s="4"/>
      <c r="J187" s="4"/>
      <c r="K187" s="4"/>
      <c r="L187" s="4"/>
      <c r="M187" s="249"/>
      <c r="N187" s="249"/>
      <c r="O187" s="249"/>
      <c r="P187" s="249"/>
      <c r="Q187" s="249"/>
      <c r="R187" s="249"/>
      <c r="S187" s="249"/>
      <c r="T187" s="249"/>
      <c r="U187" s="249"/>
      <c r="V187" s="249"/>
      <c r="W187" s="249"/>
      <c r="X187" s="249"/>
      <c r="Y187" s="249"/>
      <c r="Z187" s="249"/>
      <c r="AA187" s="249"/>
      <c r="AB187" s="249"/>
      <c r="AC187" s="249"/>
      <c r="AD187" s="249"/>
      <c r="AE187" s="249"/>
      <c r="AF187" s="249"/>
      <c r="AG187" s="249"/>
      <c r="AH187" s="249"/>
      <c r="AI187" s="249"/>
      <c r="AJ187" s="249"/>
      <c r="AK187" s="249"/>
      <c r="AL187" s="4"/>
      <c r="AM187" s="4"/>
      <c r="AN187" s="4"/>
      <c r="AO187" s="4"/>
      <c r="AP187" s="4"/>
      <c r="AQ187" s="4"/>
      <c r="AR187" s="4"/>
      <c r="AS187" s="4"/>
      <c r="AT187" s="4"/>
      <c r="AU187" s="4"/>
      <c r="AV187" s="4"/>
      <c r="AW187" s="4"/>
      <c r="AX187" s="4"/>
      <c r="AY187" s="4"/>
      <c r="AZ187" s="4"/>
      <c r="BA187" s="4"/>
      <c r="BB187" s="4"/>
      <c r="BC187" s="4"/>
      <c r="BD187" s="4"/>
      <c r="BE187" s="4"/>
    </row>
    <row r="188" spans="1:57" x14ac:dyDescent="0.3">
      <c r="A188" s="4"/>
      <c r="B188" s="4"/>
      <c r="C188" s="4"/>
      <c r="D188" s="4"/>
      <c r="E188" s="4"/>
      <c r="F188" s="4"/>
      <c r="G188" s="249"/>
      <c r="H188" s="4"/>
      <c r="I188" s="4"/>
      <c r="J188" s="4"/>
      <c r="K188" s="4"/>
      <c r="L188" s="4"/>
      <c r="M188" s="249"/>
      <c r="N188" s="249"/>
      <c r="O188" s="249"/>
      <c r="P188" s="249"/>
      <c r="Q188" s="249"/>
      <c r="R188" s="249"/>
      <c r="S188" s="249"/>
      <c r="T188" s="249"/>
      <c r="U188" s="249"/>
      <c r="V188" s="249"/>
      <c r="W188" s="249"/>
      <c r="X188" s="249"/>
      <c r="Y188" s="249"/>
      <c r="Z188" s="249"/>
      <c r="AA188" s="249"/>
      <c r="AB188" s="249"/>
      <c r="AC188" s="249"/>
      <c r="AD188" s="249"/>
      <c r="AE188" s="249"/>
      <c r="AF188" s="249"/>
      <c r="AG188" s="249"/>
      <c r="AH188" s="249"/>
      <c r="AI188" s="249"/>
      <c r="AJ188" s="249"/>
      <c r="AK188" s="249"/>
      <c r="AL188" s="4"/>
      <c r="AM188" s="4"/>
      <c r="AN188" s="4"/>
      <c r="AO188" s="4"/>
      <c r="AP188" s="4"/>
      <c r="AQ188" s="4"/>
      <c r="AR188" s="4"/>
      <c r="AS188" s="4"/>
      <c r="AT188" s="4"/>
      <c r="AU188" s="4"/>
      <c r="AV188" s="4"/>
      <c r="AW188" s="4"/>
      <c r="AX188" s="4"/>
      <c r="AY188" s="4"/>
      <c r="AZ188" s="4"/>
      <c r="BA188" s="4"/>
      <c r="BB188" s="4"/>
      <c r="BC188" s="4"/>
      <c r="BD188" s="4"/>
      <c r="BE188" s="4"/>
    </row>
    <row r="189" spans="1:57" x14ac:dyDescent="0.3">
      <c r="A189" s="4"/>
      <c r="B189" s="4"/>
      <c r="C189" s="4"/>
      <c r="D189" s="4"/>
      <c r="E189" s="4"/>
      <c r="F189" s="4"/>
      <c r="G189" s="249"/>
      <c r="H189" s="4"/>
      <c r="I189" s="4"/>
      <c r="J189" s="4"/>
      <c r="K189" s="4"/>
      <c r="L189" s="4"/>
      <c r="M189" s="249"/>
      <c r="N189" s="249"/>
      <c r="O189" s="249"/>
      <c r="P189" s="249"/>
      <c r="Q189" s="249"/>
      <c r="R189" s="249"/>
      <c r="S189" s="249"/>
      <c r="T189" s="249"/>
      <c r="U189" s="249"/>
      <c r="V189" s="249"/>
      <c r="W189" s="249"/>
      <c r="X189" s="249"/>
      <c r="Y189" s="249"/>
      <c r="Z189" s="249"/>
      <c r="AA189" s="249"/>
      <c r="AB189" s="249"/>
      <c r="AC189" s="249"/>
      <c r="AD189" s="249"/>
      <c r="AE189" s="249"/>
      <c r="AF189" s="249"/>
      <c r="AG189" s="249"/>
      <c r="AH189" s="249"/>
      <c r="AI189" s="249"/>
      <c r="AJ189" s="249"/>
      <c r="AK189" s="249"/>
      <c r="AL189" s="4"/>
      <c r="AM189" s="4"/>
      <c r="AN189" s="4"/>
      <c r="AO189" s="4"/>
      <c r="AP189" s="4"/>
      <c r="AQ189" s="4"/>
      <c r="AR189" s="4"/>
      <c r="AS189" s="4"/>
      <c r="AT189" s="4"/>
      <c r="AU189" s="4"/>
      <c r="AV189" s="4"/>
      <c r="AW189" s="4"/>
      <c r="AX189" s="4"/>
      <c r="AY189" s="4"/>
      <c r="AZ189" s="4"/>
      <c r="BA189" s="4"/>
      <c r="BB189" s="4"/>
      <c r="BC189" s="4"/>
      <c r="BD189" s="4"/>
      <c r="BE189" s="4"/>
    </row>
    <row r="190" spans="1:57" x14ac:dyDescent="0.3">
      <c r="A190" s="4"/>
      <c r="B190" s="4"/>
      <c r="C190" s="4"/>
      <c r="D190" s="4"/>
      <c r="E190" s="4"/>
      <c r="F190" s="4"/>
      <c r="G190" s="249"/>
      <c r="H190" s="4"/>
      <c r="I190" s="4"/>
      <c r="J190" s="4"/>
      <c r="K190" s="4"/>
      <c r="L190" s="4"/>
      <c r="M190" s="249"/>
      <c r="N190" s="249"/>
      <c r="O190" s="249"/>
      <c r="P190" s="249"/>
      <c r="Q190" s="249"/>
      <c r="R190" s="249"/>
      <c r="S190" s="249"/>
      <c r="T190" s="249"/>
      <c r="U190" s="249"/>
      <c r="V190" s="249"/>
      <c r="W190" s="249"/>
      <c r="X190" s="249"/>
      <c r="Y190" s="249"/>
      <c r="Z190" s="249"/>
      <c r="AA190" s="249"/>
      <c r="AB190" s="249"/>
      <c r="AC190" s="249"/>
      <c r="AD190" s="249"/>
      <c r="AE190" s="249"/>
      <c r="AF190" s="249"/>
      <c r="AG190" s="249"/>
      <c r="AH190" s="249"/>
      <c r="AI190" s="249"/>
      <c r="AJ190" s="249"/>
      <c r="AK190" s="249"/>
      <c r="AL190" s="4"/>
      <c r="AM190" s="4"/>
      <c r="AN190" s="4"/>
      <c r="AO190" s="4"/>
      <c r="AP190" s="4"/>
      <c r="AQ190" s="4"/>
      <c r="AR190" s="4"/>
      <c r="AS190" s="4"/>
      <c r="AT190" s="4"/>
      <c r="AU190" s="4"/>
      <c r="AV190" s="4"/>
      <c r="AW190" s="4"/>
      <c r="AX190" s="4"/>
      <c r="AY190" s="4"/>
      <c r="AZ190" s="4"/>
      <c r="BA190" s="4"/>
      <c r="BB190" s="4"/>
      <c r="BC190" s="4"/>
      <c r="BD190" s="4"/>
      <c r="BE190" s="4"/>
    </row>
    <row r="191" spans="1:57" x14ac:dyDescent="0.3">
      <c r="A191" s="4"/>
      <c r="B191" s="4"/>
      <c r="C191" s="4"/>
      <c r="D191" s="4"/>
      <c r="E191" s="4"/>
      <c r="F191" s="4"/>
      <c r="G191" s="249"/>
      <c r="H191" s="4"/>
      <c r="I191" s="4"/>
      <c r="J191" s="4"/>
      <c r="K191" s="4"/>
      <c r="L191" s="4"/>
      <c r="M191" s="249"/>
      <c r="N191" s="249"/>
      <c r="O191" s="249"/>
      <c r="P191" s="249"/>
      <c r="Q191" s="249"/>
      <c r="R191" s="249"/>
      <c r="S191" s="249"/>
      <c r="T191" s="249"/>
      <c r="U191" s="249"/>
      <c r="V191" s="249"/>
      <c r="W191" s="249"/>
      <c r="X191" s="249"/>
      <c r="Y191" s="249"/>
      <c r="Z191" s="249"/>
      <c r="AA191" s="249"/>
      <c r="AB191" s="249"/>
      <c r="AC191" s="249"/>
      <c r="AD191" s="249"/>
      <c r="AE191" s="249"/>
      <c r="AF191" s="249"/>
      <c r="AG191" s="249"/>
      <c r="AH191" s="249"/>
      <c r="AI191" s="249"/>
      <c r="AJ191" s="249"/>
      <c r="AK191" s="249"/>
      <c r="AL191" s="4"/>
      <c r="AM191" s="4"/>
      <c r="AN191" s="4"/>
      <c r="AO191" s="4"/>
      <c r="AP191" s="4"/>
      <c r="AQ191" s="4"/>
      <c r="AR191" s="4"/>
      <c r="AS191" s="4"/>
      <c r="AT191" s="4"/>
      <c r="AU191" s="4"/>
      <c r="AV191" s="4"/>
      <c r="AW191" s="4"/>
      <c r="AX191" s="4"/>
      <c r="AY191" s="4"/>
      <c r="AZ191" s="4"/>
      <c r="BA191" s="4"/>
      <c r="BB191" s="4"/>
      <c r="BC191" s="4"/>
      <c r="BD191" s="4"/>
      <c r="BE191" s="4"/>
    </row>
    <row r="192" spans="1:57" x14ac:dyDescent="0.3">
      <c r="A192" s="4"/>
      <c r="B192" s="4"/>
      <c r="C192" s="4"/>
      <c r="D192" s="4"/>
      <c r="E192" s="4"/>
      <c r="F192" s="4"/>
      <c r="G192" s="249"/>
      <c r="H192" s="4"/>
      <c r="I192" s="4"/>
      <c r="J192" s="4"/>
      <c r="K192" s="4"/>
      <c r="L192" s="4"/>
      <c r="M192" s="249"/>
      <c r="N192" s="249"/>
      <c r="O192" s="249"/>
      <c r="P192" s="249"/>
      <c r="Q192" s="249"/>
      <c r="R192" s="249"/>
      <c r="S192" s="249"/>
      <c r="T192" s="249"/>
      <c r="U192" s="249"/>
      <c r="V192" s="249"/>
      <c r="W192" s="249"/>
      <c r="X192" s="249"/>
      <c r="Y192" s="249"/>
      <c r="Z192" s="249"/>
      <c r="AA192" s="249"/>
      <c r="AB192" s="249"/>
      <c r="AC192" s="249"/>
      <c r="AD192" s="249"/>
      <c r="AE192" s="249"/>
      <c r="AF192" s="249"/>
      <c r="AG192" s="249"/>
      <c r="AH192" s="249"/>
      <c r="AI192" s="249"/>
      <c r="AJ192" s="249"/>
      <c r="AK192" s="249"/>
      <c r="AL192" s="4"/>
      <c r="AM192" s="4"/>
      <c r="AN192" s="4"/>
      <c r="AO192" s="4"/>
      <c r="AP192" s="4"/>
      <c r="AQ192" s="4"/>
      <c r="AR192" s="4"/>
      <c r="AS192" s="4"/>
      <c r="AT192" s="4"/>
      <c r="AU192" s="4"/>
      <c r="AV192" s="4"/>
      <c r="AW192" s="4"/>
      <c r="AX192" s="4"/>
      <c r="AY192" s="4"/>
      <c r="AZ192" s="4"/>
      <c r="BA192" s="4"/>
      <c r="BB192" s="4"/>
      <c r="BC192" s="4"/>
      <c r="BD192" s="4"/>
      <c r="BE192" s="4"/>
    </row>
    <row r="193" spans="1:57" x14ac:dyDescent="0.3">
      <c r="A193" s="4"/>
      <c r="B193" s="4"/>
      <c r="C193" s="4"/>
      <c r="D193" s="4"/>
      <c r="E193" s="4"/>
      <c r="F193" s="4"/>
      <c r="G193" s="249"/>
      <c r="H193" s="4"/>
      <c r="I193" s="4"/>
      <c r="J193" s="4"/>
      <c r="K193" s="4"/>
      <c r="L193" s="4"/>
      <c r="M193" s="249"/>
      <c r="N193" s="249"/>
      <c r="O193" s="249"/>
      <c r="P193" s="249"/>
      <c r="Q193" s="249"/>
      <c r="R193" s="249"/>
      <c r="S193" s="249"/>
      <c r="T193" s="249"/>
      <c r="U193" s="249"/>
      <c r="V193" s="249"/>
      <c r="W193" s="249"/>
      <c r="X193" s="249"/>
      <c r="Y193" s="249"/>
      <c r="Z193" s="249"/>
      <c r="AA193" s="249"/>
      <c r="AB193" s="249"/>
      <c r="AC193" s="249"/>
      <c r="AD193" s="249"/>
      <c r="AE193" s="249"/>
      <c r="AF193" s="249"/>
      <c r="AG193" s="249"/>
      <c r="AH193" s="249"/>
      <c r="AI193" s="249"/>
      <c r="AJ193" s="249"/>
      <c r="AK193" s="249"/>
      <c r="AL193" s="4"/>
      <c r="AM193" s="4"/>
      <c r="AN193" s="4"/>
      <c r="AO193" s="4"/>
      <c r="AP193" s="4"/>
      <c r="AQ193" s="4"/>
      <c r="AR193" s="4"/>
      <c r="AS193" s="4"/>
      <c r="AT193" s="4"/>
      <c r="AU193" s="4"/>
      <c r="AV193" s="4"/>
      <c r="AW193" s="4"/>
      <c r="AX193" s="4"/>
      <c r="AY193" s="4"/>
      <c r="AZ193" s="4"/>
      <c r="BA193" s="4"/>
      <c r="BB193" s="4"/>
      <c r="BC193" s="4"/>
      <c r="BD193" s="4"/>
      <c r="BE193" s="4"/>
    </row>
    <row r="194" spans="1:57" x14ac:dyDescent="0.3">
      <c r="A194" s="4"/>
      <c r="B194" s="4"/>
      <c r="C194" s="4"/>
      <c r="D194" s="4"/>
      <c r="E194" s="4"/>
      <c r="F194" s="4"/>
      <c r="G194" s="249"/>
      <c r="H194" s="4"/>
      <c r="I194" s="4"/>
      <c r="J194" s="4"/>
      <c r="K194" s="4"/>
      <c r="L194" s="4"/>
      <c r="M194" s="249"/>
      <c r="N194" s="249"/>
      <c r="O194" s="249"/>
      <c r="P194" s="249"/>
      <c r="Q194" s="249"/>
      <c r="R194" s="249"/>
      <c r="S194" s="249"/>
      <c r="T194" s="249"/>
      <c r="U194" s="249"/>
      <c r="V194" s="249"/>
      <c r="W194" s="249"/>
      <c r="X194" s="249"/>
      <c r="Y194" s="249"/>
      <c r="Z194" s="249"/>
      <c r="AA194" s="249"/>
      <c r="AB194" s="249"/>
      <c r="AC194" s="249"/>
      <c r="AD194" s="249"/>
      <c r="AE194" s="249"/>
      <c r="AF194" s="249"/>
      <c r="AG194" s="249"/>
      <c r="AH194" s="249"/>
      <c r="AI194" s="249"/>
      <c r="AJ194" s="249"/>
      <c r="AK194" s="249"/>
      <c r="AL194" s="4"/>
      <c r="AM194" s="4"/>
      <c r="AN194" s="4"/>
      <c r="AO194" s="4"/>
      <c r="AP194" s="4"/>
      <c r="AQ194" s="4"/>
      <c r="AR194" s="4"/>
      <c r="AS194" s="4"/>
      <c r="AT194" s="4"/>
      <c r="AU194" s="4"/>
      <c r="AV194" s="4"/>
      <c r="AW194" s="4"/>
      <c r="AX194" s="4"/>
      <c r="AY194" s="4"/>
      <c r="AZ194" s="4"/>
      <c r="BA194" s="4"/>
      <c r="BB194" s="4"/>
      <c r="BC194" s="4"/>
      <c r="BD194" s="4"/>
      <c r="BE194" s="4"/>
    </row>
    <row r="195" spans="1:57" x14ac:dyDescent="0.3">
      <c r="A195" s="4"/>
      <c r="B195" s="4"/>
      <c r="C195" s="4"/>
      <c r="D195" s="4"/>
      <c r="E195" s="4"/>
      <c r="F195" s="4"/>
      <c r="G195" s="249"/>
      <c r="H195" s="4"/>
      <c r="I195" s="4"/>
      <c r="J195" s="4"/>
      <c r="K195" s="4"/>
      <c r="L195" s="4"/>
      <c r="M195" s="249"/>
      <c r="N195" s="249"/>
      <c r="O195" s="249"/>
      <c r="P195" s="249"/>
      <c r="Q195" s="249"/>
      <c r="R195" s="249"/>
      <c r="S195" s="249"/>
      <c r="T195" s="249"/>
      <c r="U195" s="249"/>
      <c r="V195" s="249"/>
      <c r="W195" s="249"/>
      <c r="X195" s="249"/>
      <c r="Y195" s="249"/>
      <c r="Z195" s="249"/>
      <c r="AA195" s="249"/>
      <c r="AB195" s="249"/>
      <c r="AC195" s="249"/>
      <c r="AD195" s="249"/>
      <c r="AE195" s="249"/>
      <c r="AF195" s="249"/>
      <c r="AG195" s="249"/>
      <c r="AH195" s="249"/>
      <c r="AI195" s="249"/>
      <c r="AJ195" s="249"/>
      <c r="AK195" s="249"/>
      <c r="AL195" s="4"/>
      <c r="AM195" s="4"/>
      <c r="AN195" s="4"/>
      <c r="AO195" s="4"/>
      <c r="AP195" s="4"/>
      <c r="AQ195" s="4"/>
      <c r="AR195" s="4"/>
      <c r="AS195" s="4"/>
      <c r="AT195" s="4"/>
      <c r="AU195" s="4"/>
      <c r="AV195" s="4"/>
      <c r="AW195" s="4"/>
      <c r="AX195" s="4"/>
      <c r="AY195" s="4"/>
      <c r="AZ195" s="4"/>
      <c r="BA195" s="4"/>
      <c r="BB195" s="4"/>
      <c r="BC195" s="4"/>
      <c r="BD195" s="4"/>
      <c r="BE195" s="4"/>
    </row>
    <row r="196" spans="1:57" x14ac:dyDescent="0.3">
      <c r="A196" s="4"/>
      <c r="B196" s="4"/>
      <c r="C196" s="4"/>
      <c r="D196" s="4"/>
      <c r="E196" s="4"/>
      <c r="F196" s="4"/>
      <c r="G196" s="249"/>
      <c r="H196" s="4"/>
      <c r="I196" s="4"/>
      <c r="J196" s="4"/>
      <c r="K196" s="4"/>
      <c r="L196" s="4"/>
      <c r="M196" s="249"/>
      <c r="N196" s="249"/>
      <c r="O196" s="249"/>
      <c r="P196" s="249"/>
      <c r="Q196" s="249"/>
      <c r="R196" s="249"/>
      <c r="S196" s="249"/>
      <c r="T196" s="249"/>
      <c r="U196" s="249"/>
      <c r="V196" s="249"/>
      <c r="W196" s="249"/>
      <c r="X196" s="249"/>
      <c r="Y196" s="249"/>
      <c r="Z196" s="249"/>
      <c r="AA196" s="249"/>
      <c r="AB196" s="249"/>
      <c r="AC196" s="249"/>
      <c r="AD196" s="249"/>
      <c r="AE196" s="249"/>
      <c r="AF196" s="249"/>
      <c r="AG196" s="249"/>
      <c r="AH196" s="249"/>
      <c r="AI196" s="249"/>
      <c r="AJ196" s="249"/>
      <c r="AK196" s="249"/>
      <c r="AL196" s="4"/>
      <c r="AM196" s="4"/>
      <c r="AN196" s="4"/>
      <c r="AO196" s="4"/>
      <c r="AP196" s="4"/>
      <c r="AQ196" s="4"/>
      <c r="AR196" s="4"/>
      <c r="AS196" s="4"/>
      <c r="AT196" s="4"/>
      <c r="AU196" s="4"/>
      <c r="AV196" s="4"/>
      <c r="AW196" s="4"/>
      <c r="AX196" s="4"/>
      <c r="AY196" s="4"/>
      <c r="AZ196" s="4"/>
      <c r="BA196" s="4"/>
      <c r="BB196" s="4"/>
      <c r="BC196" s="4"/>
      <c r="BD196" s="4"/>
      <c r="BE196" s="4"/>
    </row>
    <row r="197" spans="1:57" x14ac:dyDescent="0.3">
      <c r="A197" s="4"/>
      <c r="B197" s="4"/>
      <c r="C197" s="4"/>
      <c r="D197" s="4"/>
      <c r="E197" s="4"/>
      <c r="F197" s="4"/>
      <c r="G197" s="249"/>
      <c r="H197" s="4"/>
      <c r="I197" s="4"/>
      <c r="J197" s="4"/>
      <c r="K197" s="4"/>
      <c r="L197" s="4"/>
      <c r="M197" s="249"/>
      <c r="N197" s="249"/>
      <c r="O197" s="249"/>
      <c r="P197" s="249"/>
      <c r="Q197" s="249"/>
      <c r="R197" s="249"/>
      <c r="S197" s="249"/>
      <c r="T197" s="249"/>
      <c r="U197" s="249"/>
      <c r="V197" s="249"/>
      <c r="W197" s="249"/>
      <c r="X197" s="249"/>
      <c r="Y197" s="249"/>
      <c r="Z197" s="249"/>
      <c r="AA197" s="249"/>
      <c r="AB197" s="249"/>
      <c r="AC197" s="249"/>
      <c r="AD197" s="249"/>
      <c r="AE197" s="249"/>
      <c r="AF197" s="249"/>
      <c r="AG197" s="249"/>
      <c r="AH197" s="249"/>
      <c r="AI197" s="249"/>
      <c r="AJ197" s="249"/>
      <c r="AK197" s="249"/>
      <c r="AL197" s="4"/>
      <c r="AM197" s="4"/>
      <c r="AN197" s="4"/>
      <c r="AO197" s="4"/>
      <c r="AP197" s="4"/>
      <c r="AQ197" s="4"/>
      <c r="AR197" s="4"/>
      <c r="AS197" s="4"/>
      <c r="AT197" s="4"/>
      <c r="AU197" s="4"/>
      <c r="AV197" s="4"/>
      <c r="AW197" s="4"/>
      <c r="AX197" s="4"/>
      <c r="AY197" s="4"/>
      <c r="AZ197" s="4"/>
      <c r="BA197" s="4"/>
      <c r="BB197" s="4"/>
      <c r="BC197" s="4"/>
      <c r="BD197" s="4"/>
      <c r="BE197" s="4"/>
    </row>
    <row r="198" spans="1:57" x14ac:dyDescent="0.3">
      <c r="A198" s="4"/>
      <c r="B198" s="4"/>
      <c r="C198" s="4"/>
      <c r="D198" s="4"/>
      <c r="E198" s="4"/>
      <c r="F198" s="4"/>
      <c r="G198" s="249"/>
      <c r="H198" s="4"/>
      <c r="I198" s="4"/>
      <c r="J198" s="4"/>
      <c r="K198" s="4"/>
      <c r="L198" s="4"/>
      <c r="M198" s="249"/>
      <c r="N198" s="249"/>
      <c r="O198" s="249"/>
      <c r="P198" s="249"/>
      <c r="Q198" s="249"/>
      <c r="R198" s="249"/>
      <c r="S198" s="249"/>
      <c r="T198" s="249"/>
      <c r="U198" s="249"/>
      <c r="V198" s="249"/>
      <c r="W198" s="249"/>
      <c r="X198" s="249"/>
      <c r="Y198" s="249"/>
      <c r="Z198" s="249"/>
      <c r="AA198" s="249"/>
      <c r="AB198" s="249"/>
      <c r="AC198" s="249"/>
      <c r="AD198" s="249"/>
      <c r="AE198" s="249"/>
      <c r="AF198" s="249"/>
      <c r="AG198" s="249"/>
      <c r="AH198" s="249"/>
      <c r="AI198" s="249"/>
      <c r="AJ198" s="249"/>
      <c r="AK198" s="249"/>
      <c r="AL198" s="4"/>
      <c r="AM198" s="4"/>
      <c r="AN198" s="4"/>
      <c r="AO198" s="4"/>
      <c r="AP198" s="4"/>
      <c r="AQ198" s="4"/>
      <c r="AR198" s="4"/>
      <c r="AS198" s="4"/>
      <c r="AT198" s="4"/>
      <c r="AU198" s="4"/>
      <c r="AV198" s="4"/>
      <c r="AW198" s="4"/>
      <c r="AX198" s="4"/>
      <c r="AY198" s="4"/>
      <c r="AZ198" s="4"/>
      <c r="BA198" s="4"/>
      <c r="BB198" s="4"/>
      <c r="BC198" s="4"/>
      <c r="BD198" s="4"/>
      <c r="BE198" s="4"/>
    </row>
    <row r="199" spans="1:57" x14ac:dyDescent="0.3">
      <c r="A199" s="4"/>
      <c r="B199" s="4"/>
      <c r="C199" s="4"/>
      <c r="D199" s="4"/>
      <c r="E199" s="4"/>
      <c r="F199" s="4"/>
      <c r="G199" s="249"/>
      <c r="H199" s="4"/>
      <c r="I199" s="4"/>
      <c r="J199" s="4"/>
      <c r="K199" s="4"/>
      <c r="L199" s="4"/>
      <c r="M199" s="249"/>
      <c r="N199" s="249"/>
      <c r="O199" s="249"/>
      <c r="P199" s="249"/>
      <c r="Q199" s="249"/>
      <c r="R199" s="249"/>
      <c r="S199" s="249"/>
      <c r="T199" s="249"/>
      <c r="U199" s="249"/>
      <c r="V199" s="249"/>
      <c r="W199" s="249"/>
      <c r="X199" s="249"/>
      <c r="Y199" s="249"/>
      <c r="Z199" s="249"/>
      <c r="AA199" s="249"/>
      <c r="AB199" s="249"/>
      <c r="AC199" s="249"/>
      <c r="AD199" s="249"/>
      <c r="AE199" s="249"/>
      <c r="AF199" s="249"/>
      <c r="AG199" s="249"/>
      <c r="AH199" s="249"/>
      <c r="AI199" s="249"/>
      <c r="AJ199" s="249"/>
      <c r="AK199" s="249"/>
      <c r="AL199" s="4"/>
      <c r="AM199" s="4"/>
      <c r="AN199" s="4"/>
      <c r="AO199" s="4"/>
      <c r="AP199" s="4"/>
      <c r="AQ199" s="4"/>
      <c r="AR199" s="4"/>
      <c r="AS199" s="4"/>
      <c r="AT199" s="4"/>
      <c r="AU199" s="4"/>
      <c r="AV199" s="4"/>
      <c r="AW199" s="4"/>
      <c r="AX199" s="4"/>
      <c r="AY199" s="4"/>
      <c r="AZ199" s="4"/>
      <c r="BA199" s="4"/>
      <c r="BB199" s="4"/>
      <c r="BC199" s="4"/>
      <c r="BD199" s="4"/>
      <c r="BE199" s="4"/>
    </row>
    <row r="200" spans="1:57" x14ac:dyDescent="0.3">
      <c r="A200" s="4"/>
      <c r="B200" s="4"/>
      <c r="C200" s="4"/>
      <c r="D200" s="4"/>
      <c r="E200" s="4"/>
      <c r="F200" s="4"/>
      <c r="G200" s="249"/>
      <c r="H200" s="4"/>
      <c r="I200" s="4"/>
      <c r="J200" s="4"/>
      <c r="K200" s="4"/>
      <c r="L200" s="4"/>
      <c r="M200" s="249"/>
      <c r="N200" s="249"/>
      <c r="O200" s="249"/>
      <c r="P200" s="249"/>
      <c r="Q200" s="249"/>
      <c r="R200" s="249"/>
      <c r="S200" s="249"/>
      <c r="T200" s="249"/>
      <c r="U200" s="249"/>
      <c r="V200" s="249"/>
      <c r="W200" s="249"/>
      <c r="X200" s="249"/>
      <c r="Y200" s="249"/>
      <c r="Z200" s="249"/>
      <c r="AA200" s="249"/>
      <c r="AB200" s="249"/>
      <c r="AC200" s="249"/>
      <c r="AD200" s="249"/>
      <c r="AE200" s="249"/>
      <c r="AF200" s="249"/>
      <c r="AG200" s="249"/>
      <c r="AH200" s="249"/>
      <c r="AI200" s="249"/>
      <c r="AJ200" s="249"/>
      <c r="AK200" s="249"/>
      <c r="AL200" s="4"/>
      <c r="AM200" s="4"/>
      <c r="AN200" s="4"/>
      <c r="AO200" s="4"/>
      <c r="AP200" s="4"/>
      <c r="AQ200" s="4"/>
      <c r="AR200" s="4"/>
      <c r="AS200" s="4"/>
      <c r="AT200" s="4"/>
      <c r="AU200" s="4"/>
      <c r="AV200" s="4"/>
      <c r="AW200" s="4"/>
      <c r="AX200" s="4"/>
      <c r="AY200" s="4"/>
      <c r="AZ200" s="4"/>
      <c r="BA200" s="4"/>
      <c r="BB200" s="4"/>
      <c r="BC200" s="4"/>
      <c r="BD200" s="4"/>
      <c r="BE200" s="4"/>
    </row>
    <row r="201" spans="1:57" x14ac:dyDescent="0.3">
      <c r="A201" s="4"/>
      <c r="B201" s="4"/>
      <c r="C201" s="4"/>
      <c r="D201" s="4"/>
      <c r="E201" s="4"/>
      <c r="F201" s="4"/>
      <c r="G201" s="249"/>
      <c r="H201" s="4"/>
      <c r="I201" s="4"/>
      <c r="J201" s="4"/>
      <c r="K201" s="4"/>
      <c r="L201" s="4"/>
      <c r="M201" s="249"/>
      <c r="N201" s="249"/>
      <c r="O201" s="249"/>
      <c r="P201" s="249"/>
      <c r="Q201" s="249"/>
      <c r="R201" s="249"/>
      <c r="S201" s="249"/>
      <c r="T201" s="249"/>
      <c r="U201" s="249"/>
      <c r="V201" s="249"/>
      <c r="W201" s="249"/>
      <c r="X201" s="249"/>
      <c r="Y201" s="249"/>
      <c r="Z201" s="249"/>
      <c r="AA201" s="249"/>
      <c r="AB201" s="249"/>
      <c r="AC201" s="249"/>
      <c r="AD201" s="249"/>
      <c r="AE201" s="249"/>
      <c r="AF201" s="249"/>
      <c r="AG201" s="249"/>
      <c r="AH201" s="249"/>
      <c r="AI201" s="249"/>
      <c r="AJ201" s="249"/>
      <c r="AK201" s="249"/>
      <c r="AL201" s="4"/>
      <c r="AM201" s="4"/>
      <c r="AN201" s="4"/>
      <c r="AO201" s="4"/>
      <c r="AP201" s="4"/>
      <c r="AQ201" s="4"/>
      <c r="AR201" s="4"/>
      <c r="AS201" s="4"/>
      <c r="AT201" s="4"/>
      <c r="AU201" s="4"/>
      <c r="AV201" s="4"/>
      <c r="AW201" s="4"/>
      <c r="AX201" s="4"/>
      <c r="AY201" s="4"/>
      <c r="AZ201" s="4"/>
      <c r="BA201" s="4"/>
      <c r="BB201" s="4"/>
      <c r="BC201" s="4"/>
      <c r="BD201" s="4"/>
      <c r="BE201" s="4"/>
    </row>
    <row r="202" spans="1:57" x14ac:dyDescent="0.3">
      <c r="A202" s="4"/>
      <c r="B202" s="4"/>
      <c r="C202" s="4"/>
      <c r="D202" s="4"/>
      <c r="E202" s="4"/>
      <c r="F202" s="4"/>
      <c r="G202" s="249"/>
      <c r="H202" s="4"/>
      <c r="I202" s="4"/>
      <c r="J202" s="4"/>
      <c r="K202" s="4"/>
      <c r="L202" s="4"/>
      <c r="M202" s="249"/>
      <c r="N202" s="249"/>
      <c r="O202" s="249"/>
      <c r="P202" s="249"/>
      <c r="Q202" s="249"/>
      <c r="R202" s="249"/>
      <c r="S202" s="249"/>
      <c r="T202" s="249"/>
      <c r="U202" s="249"/>
      <c r="V202" s="249"/>
      <c r="W202" s="249"/>
      <c r="X202" s="249"/>
      <c r="Y202" s="249"/>
      <c r="Z202" s="249"/>
      <c r="AA202" s="249"/>
      <c r="AB202" s="249"/>
      <c r="AC202" s="249"/>
      <c r="AD202" s="249"/>
      <c r="AE202" s="249"/>
      <c r="AF202" s="249"/>
      <c r="AG202" s="249"/>
      <c r="AH202" s="249"/>
      <c r="AI202" s="249"/>
      <c r="AJ202" s="249"/>
      <c r="AK202" s="249"/>
      <c r="AL202" s="4"/>
      <c r="AM202" s="4"/>
      <c r="AN202" s="4"/>
      <c r="AO202" s="4"/>
      <c r="AP202" s="4"/>
      <c r="AQ202" s="4"/>
      <c r="AR202" s="4"/>
      <c r="AS202" s="4"/>
      <c r="AT202" s="4"/>
      <c r="AU202" s="4"/>
      <c r="AV202" s="4"/>
      <c r="AW202" s="4"/>
      <c r="AX202" s="4"/>
      <c r="AY202" s="4"/>
      <c r="AZ202" s="4"/>
      <c r="BA202" s="4"/>
      <c r="BB202" s="4"/>
      <c r="BC202" s="4"/>
      <c r="BD202" s="4"/>
      <c r="BE202" s="4"/>
    </row>
    <row r="203" spans="1:57" x14ac:dyDescent="0.3">
      <c r="A203" s="4"/>
      <c r="B203" s="4"/>
      <c r="C203" s="4"/>
      <c r="D203" s="4"/>
      <c r="E203" s="4"/>
      <c r="F203" s="4"/>
      <c r="G203" s="249"/>
      <c r="H203" s="4"/>
      <c r="I203" s="4"/>
      <c r="J203" s="4"/>
      <c r="K203" s="4"/>
      <c r="L203" s="4"/>
      <c r="M203" s="249"/>
      <c r="N203" s="249"/>
      <c r="O203" s="249"/>
      <c r="P203" s="249"/>
      <c r="Q203" s="249"/>
      <c r="R203" s="249"/>
      <c r="S203" s="249"/>
      <c r="T203" s="249"/>
      <c r="U203" s="249"/>
      <c r="V203" s="249"/>
      <c r="W203" s="249"/>
      <c r="X203" s="249"/>
      <c r="Y203" s="249"/>
      <c r="Z203" s="249"/>
      <c r="AA203" s="249"/>
      <c r="AB203" s="249"/>
      <c r="AC203" s="249"/>
      <c r="AD203" s="249"/>
      <c r="AE203" s="249"/>
      <c r="AF203" s="249"/>
      <c r="AG203" s="249"/>
      <c r="AH203" s="249"/>
      <c r="AI203" s="249"/>
      <c r="AJ203" s="249"/>
      <c r="AK203" s="249"/>
      <c r="AL203" s="4"/>
      <c r="AM203" s="4"/>
      <c r="AN203" s="4"/>
      <c r="AO203" s="4"/>
      <c r="AP203" s="4"/>
      <c r="AQ203" s="4"/>
      <c r="AR203" s="4"/>
      <c r="AS203" s="4"/>
      <c r="AT203" s="4"/>
      <c r="AU203" s="4"/>
      <c r="AV203" s="4"/>
      <c r="AW203" s="4"/>
      <c r="AX203" s="4"/>
      <c r="AY203" s="4"/>
      <c r="AZ203" s="4"/>
      <c r="BA203" s="4"/>
      <c r="BB203" s="4"/>
      <c r="BC203" s="4"/>
      <c r="BD203" s="4"/>
      <c r="BE203" s="4"/>
    </row>
    <row r="204" spans="1:57" x14ac:dyDescent="0.3">
      <c r="A204" s="4"/>
      <c r="B204" s="4"/>
      <c r="C204" s="4"/>
      <c r="D204" s="4"/>
      <c r="E204" s="4"/>
      <c r="F204" s="4"/>
      <c r="G204" s="249"/>
      <c r="H204" s="4"/>
      <c r="I204" s="4"/>
      <c r="J204" s="4"/>
      <c r="K204" s="4"/>
      <c r="L204" s="4"/>
      <c r="M204" s="249"/>
      <c r="N204" s="249"/>
      <c r="O204" s="249"/>
      <c r="P204" s="249"/>
      <c r="Q204" s="249"/>
      <c r="R204" s="249"/>
      <c r="S204" s="249"/>
      <c r="T204" s="249"/>
      <c r="U204" s="249"/>
      <c r="V204" s="249"/>
      <c r="W204" s="249"/>
      <c r="X204" s="249"/>
      <c r="Y204" s="249"/>
      <c r="Z204" s="249"/>
      <c r="AA204" s="249"/>
      <c r="AB204" s="249"/>
      <c r="AC204" s="249"/>
      <c r="AD204" s="249"/>
      <c r="AE204" s="249"/>
      <c r="AF204" s="249"/>
      <c r="AG204" s="249"/>
      <c r="AH204" s="249"/>
      <c r="AI204" s="249"/>
      <c r="AJ204" s="249"/>
      <c r="AK204" s="249"/>
      <c r="AL204" s="4"/>
      <c r="AM204" s="4"/>
      <c r="AN204" s="4"/>
      <c r="AO204" s="4"/>
      <c r="AP204" s="4"/>
      <c r="AQ204" s="4"/>
      <c r="AR204" s="4"/>
      <c r="AS204" s="4"/>
      <c r="AT204" s="4"/>
      <c r="AU204" s="4"/>
      <c r="AV204" s="4"/>
      <c r="AW204" s="4"/>
      <c r="AX204" s="4"/>
      <c r="AY204" s="4"/>
      <c r="AZ204" s="4"/>
      <c r="BA204" s="4"/>
      <c r="BB204" s="4"/>
      <c r="BC204" s="4"/>
      <c r="BD204" s="4"/>
      <c r="BE204" s="4"/>
    </row>
    <row r="205" spans="1:57" x14ac:dyDescent="0.3">
      <c r="A205" s="4"/>
      <c r="B205" s="4"/>
      <c r="C205" s="4"/>
      <c r="D205" s="4"/>
      <c r="E205" s="4"/>
      <c r="F205" s="4"/>
      <c r="G205" s="249"/>
      <c r="H205" s="4"/>
      <c r="I205" s="4"/>
      <c r="J205" s="4"/>
      <c r="K205" s="4"/>
      <c r="L205" s="4"/>
      <c r="M205" s="249"/>
      <c r="N205" s="249"/>
      <c r="O205" s="249"/>
      <c r="P205" s="249"/>
      <c r="Q205" s="249"/>
      <c r="R205" s="249"/>
      <c r="S205" s="249"/>
      <c r="T205" s="249"/>
      <c r="U205" s="249"/>
      <c r="V205" s="249"/>
      <c r="W205" s="249"/>
      <c r="X205" s="249"/>
      <c r="Y205" s="249"/>
      <c r="Z205" s="249"/>
      <c r="AA205" s="249"/>
      <c r="AB205" s="249"/>
      <c r="AC205" s="249"/>
      <c r="AD205" s="249"/>
      <c r="AE205" s="249"/>
      <c r="AF205" s="249"/>
      <c r="AG205" s="249"/>
      <c r="AH205" s="249"/>
      <c r="AI205" s="249"/>
      <c r="AJ205" s="249"/>
      <c r="AK205" s="249"/>
      <c r="AL205" s="4"/>
      <c r="AM205" s="4"/>
      <c r="AN205" s="4"/>
      <c r="AO205" s="4"/>
      <c r="AP205" s="4"/>
      <c r="AQ205" s="4"/>
      <c r="AR205" s="4"/>
      <c r="AS205" s="4"/>
      <c r="AT205" s="4"/>
      <c r="AU205" s="4"/>
      <c r="AV205" s="4"/>
      <c r="AW205" s="4"/>
      <c r="AX205" s="4"/>
      <c r="AY205" s="4"/>
      <c r="AZ205" s="4"/>
      <c r="BA205" s="4"/>
      <c r="BB205" s="4"/>
      <c r="BC205" s="4"/>
      <c r="BD205" s="4"/>
      <c r="BE205" s="4"/>
    </row>
    <row r="206" spans="1:57" x14ac:dyDescent="0.3">
      <c r="A206" s="4"/>
      <c r="B206" s="4"/>
      <c r="C206" s="4"/>
      <c r="D206" s="4"/>
      <c r="E206" s="4"/>
      <c r="F206" s="4"/>
      <c r="G206" s="249"/>
      <c r="H206" s="4"/>
      <c r="I206" s="4"/>
      <c r="J206" s="4"/>
      <c r="K206" s="4"/>
      <c r="L206" s="4"/>
      <c r="M206" s="249"/>
      <c r="N206" s="249"/>
      <c r="O206" s="249"/>
      <c r="P206" s="249"/>
      <c r="Q206" s="249"/>
      <c r="R206" s="249"/>
      <c r="S206" s="249"/>
      <c r="T206" s="249"/>
      <c r="U206" s="249"/>
      <c r="V206" s="249"/>
      <c r="W206" s="249"/>
      <c r="X206" s="249"/>
      <c r="Y206" s="249"/>
      <c r="Z206" s="249"/>
      <c r="AA206" s="249"/>
      <c r="AB206" s="249"/>
      <c r="AC206" s="249"/>
      <c r="AD206" s="249"/>
      <c r="AE206" s="249"/>
      <c r="AF206" s="249"/>
      <c r="AG206" s="249"/>
      <c r="AH206" s="249"/>
      <c r="AI206" s="249"/>
      <c r="AJ206" s="249"/>
      <c r="AK206" s="249"/>
      <c r="AL206" s="4"/>
      <c r="AM206" s="4"/>
      <c r="AN206" s="4"/>
      <c r="AO206" s="4"/>
      <c r="AP206" s="4"/>
      <c r="AQ206" s="4"/>
      <c r="AR206" s="4"/>
      <c r="AS206" s="4"/>
      <c r="AT206" s="4"/>
      <c r="AU206" s="4"/>
      <c r="AV206" s="4"/>
      <c r="AW206" s="4"/>
      <c r="AX206" s="4"/>
      <c r="AY206" s="4"/>
      <c r="AZ206" s="4"/>
      <c r="BA206" s="4"/>
      <c r="BB206" s="4"/>
      <c r="BC206" s="4"/>
      <c r="BD206" s="4"/>
      <c r="BE206" s="4"/>
    </row>
    <row r="207" spans="1:57" x14ac:dyDescent="0.3">
      <c r="A207" s="4"/>
      <c r="B207" s="4"/>
      <c r="C207" s="4"/>
      <c r="D207" s="4"/>
      <c r="E207" s="4"/>
      <c r="F207" s="4"/>
      <c r="G207" s="249"/>
      <c r="H207" s="4"/>
      <c r="I207" s="4"/>
      <c r="J207" s="4"/>
      <c r="K207" s="4"/>
      <c r="L207" s="4"/>
      <c r="M207" s="249"/>
      <c r="N207" s="249"/>
      <c r="O207" s="249"/>
      <c r="P207" s="249"/>
      <c r="Q207" s="249"/>
      <c r="R207" s="249"/>
      <c r="S207" s="249"/>
      <c r="T207" s="249"/>
      <c r="U207" s="249"/>
      <c r="V207" s="249"/>
      <c r="W207" s="249"/>
      <c r="X207" s="249"/>
      <c r="Y207" s="249"/>
      <c r="Z207" s="249"/>
      <c r="AA207" s="249"/>
      <c r="AB207" s="249"/>
      <c r="AC207" s="249"/>
      <c r="AD207" s="249"/>
      <c r="AE207" s="249"/>
      <c r="AF207" s="249"/>
      <c r="AG207" s="249"/>
      <c r="AH207" s="249"/>
      <c r="AI207" s="249"/>
      <c r="AJ207" s="249"/>
      <c r="AK207" s="249"/>
      <c r="AL207" s="4"/>
      <c r="AM207" s="4"/>
      <c r="AN207" s="4"/>
      <c r="AO207" s="4"/>
      <c r="AP207" s="4"/>
      <c r="AQ207" s="4"/>
      <c r="AR207" s="4"/>
      <c r="AS207" s="4"/>
      <c r="AT207" s="4"/>
      <c r="AU207" s="4"/>
      <c r="AV207" s="4"/>
      <c r="AW207" s="4"/>
      <c r="AX207" s="4"/>
      <c r="AY207" s="4"/>
      <c r="AZ207" s="4"/>
      <c r="BA207" s="4"/>
      <c r="BB207" s="4"/>
      <c r="BC207" s="4"/>
      <c r="BD207" s="4"/>
      <c r="BE207" s="4"/>
    </row>
    <row r="208" spans="1:57" x14ac:dyDescent="0.3">
      <c r="A208" s="4"/>
      <c r="B208" s="4"/>
      <c r="C208" s="4"/>
      <c r="D208" s="4"/>
      <c r="E208" s="4"/>
      <c r="F208" s="4"/>
      <c r="G208" s="249"/>
      <c r="H208" s="4"/>
      <c r="I208" s="4"/>
      <c r="J208" s="4"/>
      <c r="K208" s="4"/>
      <c r="L208" s="4"/>
      <c r="M208" s="249"/>
      <c r="N208" s="249"/>
      <c r="O208" s="249"/>
      <c r="P208" s="249"/>
      <c r="Q208" s="249"/>
      <c r="R208" s="249"/>
      <c r="S208" s="249"/>
      <c r="T208" s="249"/>
      <c r="U208" s="249"/>
      <c r="V208" s="249"/>
      <c r="W208" s="249"/>
      <c r="X208" s="249"/>
      <c r="Y208" s="249"/>
      <c r="Z208" s="249"/>
      <c r="AA208" s="249"/>
      <c r="AB208" s="249"/>
      <c r="AC208" s="249"/>
      <c r="AD208" s="249"/>
      <c r="AE208" s="249"/>
      <c r="AF208" s="249"/>
      <c r="AG208" s="249"/>
      <c r="AH208" s="249"/>
      <c r="AI208" s="249"/>
      <c r="AJ208" s="249"/>
      <c r="AK208" s="249"/>
      <c r="AL208" s="4"/>
      <c r="AM208" s="4"/>
      <c r="AN208" s="4"/>
      <c r="AO208" s="4"/>
      <c r="AP208" s="4"/>
      <c r="AQ208" s="4"/>
      <c r="AR208" s="4"/>
      <c r="AS208" s="4"/>
      <c r="AT208" s="4"/>
      <c r="AU208" s="4"/>
      <c r="AV208" s="4"/>
      <c r="AW208" s="4"/>
      <c r="AX208" s="4"/>
      <c r="AY208" s="4"/>
      <c r="AZ208" s="4"/>
      <c r="BA208" s="4"/>
      <c r="BB208" s="4"/>
      <c r="BC208" s="4"/>
      <c r="BD208" s="4"/>
      <c r="BE208" s="4"/>
    </row>
    <row r="209" spans="1:57" x14ac:dyDescent="0.3">
      <c r="A209" s="4"/>
      <c r="B209" s="4"/>
      <c r="C209" s="4"/>
      <c r="D209" s="4"/>
      <c r="E209" s="4"/>
      <c r="F209" s="4"/>
      <c r="G209" s="249"/>
      <c r="H209" s="4"/>
      <c r="I209" s="4"/>
      <c r="J209" s="4"/>
      <c r="K209" s="4"/>
      <c r="L209" s="4"/>
      <c r="M209" s="249"/>
      <c r="N209" s="249"/>
      <c r="O209" s="249"/>
      <c r="P209" s="249"/>
      <c r="Q209" s="249"/>
      <c r="R209" s="249"/>
      <c r="S209" s="249"/>
      <c r="T209" s="249"/>
      <c r="U209" s="249"/>
      <c r="V209" s="249"/>
      <c r="W209" s="249"/>
      <c r="X209" s="249"/>
      <c r="Y209" s="249"/>
      <c r="Z209" s="249"/>
      <c r="AA209" s="249"/>
      <c r="AB209" s="249"/>
      <c r="AC209" s="249"/>
      <c r="AD209" s="249"/>
      <c r="AE209" s="249"/>
      <c r="AF209" s="249"/>
      <c r="AG209" s="249"/>
      <c r="AH209" s="249"/>
      <c r="AI209" s="249"/>
      <c r="AJ209" s="249"/>
      <c r="AK209" s="249"/>
      <c r="AL209" s="4"/>
      <c r="AM209" s="4"/>
      <c r="AN209" s="4"/>
      <c r="AO209" s="4"/>
      <c r="AP209" s="4"/>
      <c r="AQ209" s="4"/>
      <c r="AR209" s="4"/>
      <c r="AS209" s="4"/>
      <c r="AT209" s="4"/>
      <c r="AU209" s="4"/>
      <c r="AV209" s="4"/>
      <c r="AW209" s="4"/>
      <c r="AX209" s="4"/>
      <c r="AY209" s="4"/>
      <c r="AZ209" s="4"/>
      <c r="BA209" s="4"/>
      <c r="BB209" s="4"/>
      <c r="BC209" s="4"/>
      <c r="BD209" s="4"/>
      <c r="BE209" s="4"/>
    </row>
    <row r="210" spans="1:57" x14ac:dyDescent="0.3">
      <c r="A210" s="4"/>
      <c r="B210" s="4"/>
      <c r="C210" s="4"/>
      <c r="D210" s="4"/>
      <c r="E210" s="4"/>
      <c r="F210" s="4"/>
      <c r="G210" s="249"/>
      <c r="H210" s="4"/>
      <c r="I210" s="4"/>
      <c r="J210" s="4"/>
      <c r="K210" s="4"/>
      <c r="L210" s="4"/>
      <c r="M210" s="249"/>
      <c r="N210" s="249"/>
      <c r="O210" s="249"/>
      <c r="P210" s="249"/>
      <c r="Q210" s="249"/>
      <c r="R210" s="249"/>
      <c r="S210" s="249"/>
      <c r="T210" s="249"/>
      <c r="U210" s="249"/>
      <c r="V210" s="249"/>
      <c r="W210" s="249"/>
      <c r="X210" s="249"/>
      <c r="Y210" s="249"/>
      <c r="Z210" s="249"/>
      <c r="AA210" s="249"/>
      <c r="AB210" s="249"/>
      <c r="AC210" s="249"/>
      <c r="AD210" s="249"/>
      <c r="AE210" s="249"/>
      <c r="AF210" s="249"/>
      <c r="AG210" s="249"/>
      <c r="AH210" s="249"/>
      <c r="AI210" s="249"/>
      <c r="AJ210" s="249"/>
      <c r="AK210" s="249"/>
      <c r="AL210" s="4"/>
      <c r="AM210" s="4"/>
      <c r="AN210" s="4"/>
      <c r="AO210" s="4"/>
      <c r="AP210" s="4"/>
      <c r="AQ210" s="4"/>
      <c r="AR210" s="4"/>
      <c r="AS210" s="4"/>
      <c r="AT210" s="4"/>
      <c r="AU210" s="4"/>
      <c r="AV210" s="4"/>
      <c r="AW210" s="4"/>
      <c r="AX210" s="4"/>
      <c r="AY210" s="4"/>
      <c r="AZ210" s="4"/>
      <c r="BA210" s="4"/>
      <c r="BB210" s="4"/>
      <c r="BC210" s="4"/>
      <c r="BD210" s="4"/>
      <c r="BE210" s="4"/>
    </row>
    <row r="211" spans="1:57" x14ac:dyDescent="0.3">
      <c r="A211" s="4"/>
      <c r="B211" s="4"/>
      <c r="C211" s="4"/>
      <c r="D211" s="4"/>
      <c r="E211" s="4"/>
      <c r="F211" s="4"/>
      <c r="G211" s="249"/>
      <c r="H211" s="4"/>
      <c r="I211" s="4"/>
      <c r="J211" s="4"/>
      <c r="K211" s="4"/>
      <c r="L211" s="4"/>
      <c r="M211" s="249"/>
      <c r="N211" s="249"/>
      <c r="O211" s="249"/>
      <c r="P211" s="249"/>
      <c r="Q211" s="249"/>
      <c r="R211" s="249"/>
      <c r="S211" s="249"/>
      <c r="T211" s="249"/>
      <c r="U211" s="249"/>
      <c r="V211" s="249"/>
      <c r="W211" s="249"/>
      <c r="X211" s="249"/>
      <c r="Y211" s="249"/>
      <c r="Z211" s="249"/>
      <c r="AA211" s="249"/>
      <c r="AB211" s="249"/>
      <c r="AC211" s="249"/>
      <c r="AD211" s="249"/>
      <c r="AE211" s="249"/>
      <c r="AF211" s="249"/>
      <c r="AG211" s="249"/>
      <c r="AH211" s="249"/>
      <c r="AI211" s="249"/>
      <c r="AJ211" s="249"/>
      <c r="AK211" s="249"/>
      <c r="AL211" s="4"/>
      <c r="AM211" s="4"/>
      <c r="AN211" s="4"/>
      <c r="AO211" s="4"/>
      <c r="AP211" s="4"/>
      <c r="AQ211" s="4"/>
      <c r="AR211" s="4"/>
      <c r="AS211" s="4"/>
      <c r="AT211" s="4"/>
      <c r="AU211" s="4"/>
      <c r="AV211" s="4"/>
      <c r="AW211" s="4"/>
      <c r="AX211" s="4"/>
      <c r="AY211" s="4"/>
      <c r="AZ211" s="4"/>
      <c r="BA211" s="4"/>
      <c r="BB211" s="4"/>
      <c r="BC211" s="4"/>
      <c r="BD211" s="4"/>
      <c r="BE211" s="4"/>
    </row>
    <row r="212" spans="1:57" x14ac:dyDescent="0.3">
      <c r="A212" s="4"/>
      <c r="B212" s="4"/>
      <c r="C212" s="4"/>
      <c r="D212" s="4"/>
      <c r="E212" s="4"/>
      <c r="F212" s="4"/>
      <c r="G212" s="249"/>
      <c r="H212" s="4"/>
      <c r="I212" s="4"/>
      <c r="J212" s="4"/>
      <c r="K212" s="4"/>
      <c r="L212" s="4"/>
      <c r="M212" s="249"/>
      <c r="N212" s="249"/>
      <c r="O212" s="249"/>
      <c r="P212" s="249"/>
      <c r="Q212" s="249"/>
      <c r="R212" s="249"/>
      <c r="S212" s="249"/>
      <c r="T212" s="249"/>
      <c r="U212" s="249"/>
      <c r="V212" s="249"/>
      <c r="W212" s="249"/>
      <c r="X212" s="249"/>
      <c r="Y212" s="249"/>
      <c r="Z212" s="249"/>
      <c r="AA212" s="249"/>
      <c r="AB212" s="249"/>
      <c r="AC212" s="249"/>
      <c r="AD212" s="249"/>
      <c r="AE212" s="249"/>
      <c r="AF212" s="249"/>
      <c r="AG212" s="249"/>
      <c r="AH212" s="249"/>
      <c r="AI212" s="249"/>
      <c r="AJ212" s="249"/>
      <c r="AK212" s="249"/>
      <c r="AL212" s="4"/>
      <c r="AM212" s="4"/>
      <c r="AN212" s="4"/>
      <c r="AO212" s="4"/>
      <c r="AP212" s="4"/>
      <c r="AQ212" s="4"/>
      <c r="AR212" s="4"/>
      <c r="AS212" s="4"/>
      <c r="AT212" s="4"/>
      <c r="AU212" s="4"/>
      <c r="AV212" s="4"/>
      <c r="AW212" s="4"/>
      <c r="AX212" s="4"/>
      <c r="AY212" s="4"/>
      <c r="AZ212" s="4"/>
      <c r="BA212" s="4"/>
      <c r="BB212" s="4"/>
      <c r="BC212" s="4"/>
      <c r="BD212" s="4"/>
      <c r="BE212" s="4"/>
    </row>
    <row r="213" spans="1:57" x14ac:dyDescent="0.3">
      <c r="A213" s="4"/>
      <c r="B213" s="4"/>
      <c r="C213" s="4"/>
      <c r="D213" s="4"/>
      <c r="E213" s="4"/>
      <c r="F213" s="4"/>
      <c r="G213" s="249"/>
      <c r="H213" s="4"/>
      <c r="I213" s="4"/>
      <c r="J213" s="4"/>
      <c r="K213" s="4"/>
      <c r="L213" s="4"/>
      <c r="M213" s="249"/>
      <c r="N213" s="249"/>
      <c r="O213" s="249"/>
      <c r="P213" s="249"/>
      <c r="Q213" s="249"/>
      <c r="R213" s="249"/>
      <c r="S213" s="249"/>
      <c r="T213" s="249"/>
      <c r="U213" s="249"/>
      <c r="V213" s="249"/>
      <c r="W213" s="249"/>
      <c r="X213" s="249"/>
      <c r="Y213" s="249"/>
      <c r="Z213" s="249"/>
      <c r="AA213" s="249"/>
      <c r="AB213" s="249"/>
      <c r="AC213" s="249"/>
      <c r="AD213" s="249"/>
      <c r="AE213" s="249"/>
      <c r="AF213" s="249"/>
      <c r="AG213" s="249"/>
      <c r="AH213" s="249"/>
      <c r="AI213" s="249"/>
      <c r="AJ213" s="249"/>
      <c r="AK213" s="249"/>
      <c r="AL213" s="4"/>
      <c r="AM213" s="4"/>
      <c r="AN213" s="4"/>
      <c r="AO213" s="4"/>
      <c r="AP213" s="4"/>
      <c r="AQ213" s="4"/>
      <c r="AR213" s="4"/>
      <c r="AS213" s="4"/>
      <c r="AT213" s="4"/>
      <c r="AU213" s="4"/>
      <c r="AV213" s="4"/>
      <c r="AW213" s="4"/>
      <c r="AX213" s="4"/>
      <c r="AY213" s="4"/>
      <c r="AZ213" s="4"/>
      <c r="BA213" s="4"/>
      <c r="BB213" s="4"/>
      <c r="BC213" s="4"/>
      <c r="BD213" s="4"/>
      <c r="BE213" s="4"/>
    </row>
    <row r="214" spans="1:57" x14ac:dyDescent="0.3">
      <c r="A214" s="4"/>
      <c r="B214" s="4"/>
      <c r="C214" s="4"/>
      <c r="D214" s="4"/>
      <c r="E214" s="4"/>
      <c r="F214" s="4"/>
      <c r="G214" s="249"/>
      <c r="H214" s="4"/>
      <c r="I214" s="4"/>
      <c r="J214" s="4"/>
      <c r="K214" s="4"/>
      <c r="L214" s="4"/>
      <c r="M214" s="249"/>
      <c r="N214" s="249"/>
      <c r="O214" s="249"/>
      <c r="P214" s="249"/>
      <c r="Q214" s="249"/>
      <c r="R214" s="249"/>
      <c r="S214" s="249"/>
      <c r="T214" s="249"/>
      <c r="U214" s="249"/>
      <c r="V214" s="249"/>
      <c r="W214" s="249"/>
      <c r="X214" s="249"/>
      <c r="Y214" s="249"/>
      <c r="Z214" s="249"/>
      <c r="AA214" s="249"/>
      <c r="AB214" s="249"/>
      <c r="AC214" s="249"/>
      <c r="AD214" s="249"/>
      <c r="AE214" s="249"/>
      <c r="AF214" s="249"/>
      <c r="AG214" s="249"/>
      <c r="AH214" s="249"/>
      <c r="AI214" s="249"/>
      <c r="AJ214" s="249"/>
      <c r="AK214" s="249"/>
      <c r="AL214" s="4"/>
      <c r="AM214" s="4"/>
      <c r="AN214" s="4"/>
      <c r="AO214" s="4"/>
      <c r="AP214" s="4"/>
      <c r="AQ214" s="4"/>
      <c r="AR214" s="4"/>
      <c r="AS214" s="4"/>
      <c r="AT214" s="4"/>
      <c r="AU214" s="4"/>
      <c r="AV214" s="4"/>
      <c r="AW214" s="4"/>
      <c r="AX214" s="4"/>
      <c r="AY214" s="4"/>
      <c r="AZ214" s="4"/>
      <c r="BA214" s="4"/>
      <c r="BB214" s="4"/>
      <c r="BC214" s="4"/>
      <c r="BD214" s="4"/>
      <c r="BE214" s="4"/>
    </row>
    <row r="215" spans="1:57" x14ac:dyDescent="0.3">
      <c r="A215" s="4"/>
      <c r="B215" s="4"/>
      <c r="C215" s="4"/>
      <c r="D215" s="4"/>
      <c r="E215" s="4"/>
      <c r="F215" s="4"/>
      <c r="G215" s="249"/>
      <c r="H215" s="4"/>
      <c r="I215" s="4"/>
      <c r="J215" s="4"/>
      <c r="K215" s="4"/>
      <c r="L215" s="4"/>
      <c r="M215" s="249"/>
      <c r="N215" s="249"/>
      <c r="O215" s="249"/>
      <c r="P215" s="249"/>
      <c r="Q215" s="249"/>
      <c r="R215" s="249"/>
      <c r="S215" s="249"/>
      <c r="T215" s="249"/>
      <c r="U215" s="249"/>
      <c r="V215" s="249"/>
      <c r="W215" s="249"/>
      <c r="X215" s="249"/>
      <c r="Y215" s="249"/>
      <c r="Z215" s="249"/>
      <c r="AA215" s="249"/>
      <c r="AB215" s="249"/>
      <c r="AC215" s="249"/>
      <c r="AD215" s="249"/>
      <c r="AE215" s="249"/>
      <c r="AF215" s="249"/>
      <c r="AG215" s="249"/>
      <c r="AH215" s="249"/>
      <c r="AI215" s="249"/>
      <c r="AJ215" s="249"/>
      <c r="AK215" s="249"/>
      <c r="AL215" s="4"/>
      <c r="AM215" s="4"/>
      <c r="AN215" s="4"/>
      <c r="AO215" s="4"/>
      <c r="AP215" s="4"/>
      <c r="AQ215" s="4"/>
      <c r="AR215" s="4"/>
      <c r="AS215" s="4"/>
      <c r="AT215" s="4"/>
      <c r="AU215" s="4"/>
      <c r="AV215" s="4"/>
      <c r="AW215" s="4"/>
      <c r="AX215" s="4"/>
      <c r="AY215" s="4"/>
      <c r="AZ215" s="4"/>
      <c r="BA215" s="4"/>
      <c r="BB215" s="4"/>
      <c r="BC215" s="4"/>
      <c r="BD215" s="4"/>
      <c r="BE215" s="4"/>
    </row>
    <row r="216" spans="1:57" x14ac:dyDescent="0.3">
      <c r="A216" s="4"/>
      <c r="B216" s="4"/>
      <c r="C216" s="4"/>
      <c r="D216" s="4"/>
      <c r="E216" s="4"/>
      <c r="F216" s="4"/>
      <c r="G216" s="249"/>
      <c r="H216" s="4"/>
      <c r="I216" s="4"/>
      <c r="J216" s="4"/>
      <c r="K216" s="4"/>
      <c r="L216" s="4"/>
      <c r="M216" s="249"/>
      <c r="N216" s="249"/>
      <c r="O216" s="249"/>
      <c r="P216" s="249"/>
      <c r="Q216" s="249"/>
      <c r="R216" s="249"/>
      <c r="S216" s="249"/>
      <c r="T216" s="249"/>
      <c r="U216" s="249"/>
      <c r="V216" s="249"/>
      <c r="W216" s="249"/>
      <c r="X216" s="249"/>
      <c r="Y216" s="249"/>
      <c r="Z216" s="249"/>
      <c r="AA216" s="249"/>
      <c r="AB216" s="249"/>
      <c r="AC216" s="249"/>
      <c r="AD216" s="249"/>
      <c r="AE216" s="249"/>
      <c r="AF216" s="249"/>
      <c r="AG216" s="249"/>
      <c r="AH216" s="249"/>
      <c r="AI216" s="249"/>
      <c r="AJ216" s="249"/>
      <c r="AK216" s="249"/>
      <c r="AL216" s="4"/>
      <c r="AM216" s="4"/>
      <c r="AN216" s="4"/>
      <c r="AO216" s="4"/>
      <c r="AP216" s="4"/>
      <c r="AQ216" s="4"/>
      <c r="AR216" s="4"/>
      <c r="AS216" s="4"/>
      <c r="AT216" s="4"/>
      <c r="AU216" s="4"/>
      <c r="AV216" s="4"/>
      <c r="AW216" s="4"/>
      <c r="AX216" s="4"/>
      <c r="AY216" s="4"/>
      <c r="AZ216" s="4"/>
      <c r="BA216" s="4"/>
      <c r="BB216" s="4"/>
      <c r="BC216" s="4"/>
      <c r="BD216" s="4"/>
      <c r="BE216" s="4"/>
    </row>
    <row r="217" spans="1:57" x14ac:dyDescent="0.3">
      <c r="A217" s="4"/>
      <c r="B217" s="4"/>
      <c r="C217" s="4"/>
      <c r="D217" s="4"/>
      <c r="E217" s="4"/>
      <c r="F217" s="4"/>
      <c r="G217" s="249"/>
      <c r="H217" s="4"/>
      <c r="I217" s="4"/>
      <c r="J217" s="4"/>
      <c r="K217" s="4"/>
      <c r="L217" s="4"/>
      <c r="M217" s="249"/>
      <c r="N217" s="249"/>
      <c r="O217" s="249"/>
      <c r="P217" s="249"/>
      <c r="Q217" s="249"/>
      <c r="R217" s="249"/>
      <c r="S217" s="249"/>
      <c r="T217" s="249"/>
      <c r="U217" s="249"/>
      <c r="V217" s="249"/>
      <c r="W217" s="249"/>
      <c r="X217" s="249"/>
      <c r="Y217" s="249"/>
      <c r="Z217" s="249"/>
      <c r="AA217" s="249"/>
      <c r="AB217" s="249"/>
      <c r="AC217" s="249"/>
      <c r="AD217" s="249"/>
      <c r="AE217" s="249"/>
      <c r="AF217" s="249"/>
      <c r="AG217" s="249"/>
      <c r="AH217" s="249"/>
      <c r="AI217" s="249"/>
      <c r="AJ217" s="249"/>
      <c r="AK217" s="249"/>
      <c r="AL217" s="4"/>
      <c r="AM217" s="4"/>
      <c r="AN217" s="4"/>
      <c r="AO217" s="4"/>
      <c r="AP217" s="4"/>
      <c r="AQ217" s="4"/>
      <c r="AR217" s="4"/>
      <c r="AS217" s="4"/>
      <c r="AT217" s="4"/>
      <c r="AU217" s="4"/>
      <c r="AV217" s="4"/>
      <c r="AW217" s="4"/>
      <c r="AX217" s="4"/>
      <c r="AY217" s="4"/>
      <c r="AZ217" s="4"/>
      <c r="BA217" s="4"/>
      <c r="BB217" s="4"/>
      <c r="BC217" s="4"/>
      <c r="BD217" s="4"/>
      <c r="BE217" s="4"/>
    </row>
    <row r="218" spans="1:57" x14ac:dyDescent="0.3">
      <c r="A218" s="4"/>
      <c r="B218" s="4"/>
      <c r="C218" s="4"/>
      <c r="D218" s="4"/>
      <c r="E218" s="4"/>
      <c r="F218" s="4"/>
      <c r="G218" s="249"/>
      <c r="H218" s="4"/>
      <c r="I218" s="4"/>
      <c r="J218" s="4"/>
      <c r="K218" s="4"/>
      <c r="L218" s="4"/>
      <c r="M218" s="249"/>
      <c r="N218" s="249"/>
      <c r="O218" s="249"/>
      <c r="P218" s="249"/>
      <c r="Q218" s="249"/>
      <c r="R218" s="249"/>
      <c r="S218" s="249"/>
      <c r="T218" s="249"/>
      <c r="U218" s="249"/>
      <c r="V218" s="249"/>
      <c r="W218" s="249"/>
      <c r="X218" s="249"/>
      <c r="Y218" s="249"/>
      <c r="Z218" s="249"/>
      <c r="AA218" s="249"/>
      <c r="AB218" s="249"/>
      <c r="AC218" s="249"/>
      <c r="AD218" s="249"/>
      <c r="AE218" s="249"/>
      <c r="AF218" s="249"/>
      <c r="AG218" s="249"/>
      <c r="AH218" s="249"/>
      <c r="AI218" s="249"/>
      <c r="AJ218" s="249"/>
      <c r="AK218" s="249"/>
      <c r="AL218" s="4"/>
      <c r="AM218" s="4"/>
      <c r="AN218" s="4"/>
      <c r="AO218" s="4"/>
      <c r="AP218" s="4"/>
      <c r="AQ218" s="4"/>
      <c r="AR218" s="4"/>
      <c r="AS218" s="4"/>
      <c r="AT218" s="4"/>
      <c r="AU218" s="4"/>
      <c r="AV218" s="4"/>
      <c r="AW218" s="4"/>
      <c r="AX218" s="4"/>
      <c r="AY218" s="4"/>
      <c r="AZ218" s="4"/>
      <c r="BA218" s="4"/>
      <c r="BB218" s="4"/>
      <c r="BC218" s="4"/>
      <c r="BD218" s="4"/>
      <c r="BE218" s="4"/>
    </row>
    <row r="219" spans="1:57" x14ac:dyDescent="0.3">
      <c r="A219" s="4"/>
      <c r="B219" s="4"/>
      <c r="C219" s="4"/>
      <c r="D219" s="4"/>
      <c r="E219" s="4"/>
      <c r="F219" s="4"/>
      <c r="G219" s="249"/>
      <c r="H219" s="4"/>
      <c r="I219" s="4"/>
      <c r="J219" s="4"/>
      <c r="K219" s="4"/>
      <c r="L219" s="4"/>
      <c r="M219" s="249"/>
      <c r="N219" s="249"/>
      <c r="O219" s="249"/>
      <c r="P219" s="249"/>
      <c r="Q219" s="249"/>
      <c r="R219" s="249"/>
      <c r="S219" s="249"/>
      <c r="T219" s="249"/>
      <c r="U219" s="249"/>
      <c r="V219" s="249"/>
      <c r="W219" s="249"/>
      <c r="X219" s="249"/>
      <c r="Y219" s="249"/>
      <c r="Z219" s="249"/>
      <c r="AA219" s="249"/>
      <c r="AB219" s="249"/>
      <c r="AC219" s="249"/>
      <c r="AD219" s="249"/>
      <c r="AE219" s="249"/>
      <c r="AF219" s="249"/>
      <c r="AG219" s="249"/>
      <c r="AH219" s="249"/>
      <c r="AI219" s="249"/>
      <c r="AJ219" s="249"/>
      <c r="AK219" s="249"/>
      <c r="AL219" s="4"/>
      <c r="AM219" s="4"/>
      <c r="AN219" s="4"/>
      <c r="AO219" s="4"/>
      <c r="AP219" s="4"/>
      <c r="AQ219" s="4"/>
      <c r="AR219" s="4"/>
      <c r="AS219" s="4"/>
      <c r="AT219" s="4"/>
      <c r="AU219" s="4"/>
      <c r="AV219" s="4"/>
      <c r="AW219" s="4"/>
      <c r="AX219" s="4"/>
      <c r="AY219" s="4"/>
      <c r="AZ219" s="4"/>
      <c r="BA219" s="4"/>
      <c r="BB219" s="4"/>
      <c r="BC219" s="4"/>
      <c r="BD219" s="4"/>
      <c r="BE219" s="4"/>
    </row>
    <row r="220" spans="1:57" x14ac:dyDescent="0.3">
      <c r="A220" s="4"/>
      <c r="B220" s="4"/>
      <c r="C220" s="4"/>
      <c r="D220" s="4"/>
      <c r="E220" s="4"/>
      <c r="F220" s="4"/>
      <c r="G220" s="249"/>
      <c r="H220" s="4"/>
      <c r="I220" s="4"/>
      <c r="J220" s="4"/>
      <c r="K220" s="4"/>
      <c r="L220" s="4"/>
      <c r="M220" s="249"/>
      <c r="N220" s="249"/>
      <c r="O220" s="249"/>
      <c r="P220" s="249"/>
      <c r="Q220" s="249"/>
      <c r="R220" s="249"/>
      <c r="S220" s="249"/>
      <c r="T220" s="249"/>
      <c r="U220" s="249"/>
      <c r="V220" s="249"/>
      <c r="W220" s="249"/>
      <c r="X220" s="249"/>
      <c r="Y220" s="249"/>
      <c r="Z220" s="249"/>
      <c r="AA220" s="249"/>
      <c r="AB220" s="249"/>
      <c r="AC220" s="249"/>
      <c r="AD220" s="249"/>
      <c r="AE220" s="249"/>
      <c r="AF220" s="249"/>
      <c r="AG220" s="249"/>
      <c r="AH220" s="249"/>
      <c r="AI220" s="249"/>
      <c r="AJ220" s="249"/>
      <c r="AK220" s="249"/>
      <c r="AL220" s="4"/>
      <c r="AM220" s="4"/>
      <c r="AN220" s="4"/>
      <c r="AO220" s="4"/>
      <c r="AP220" s="4"/>
      <c r="AQ220" s="4"/>
      <c r="AR220" s="4"/>
      <c r="AS220" s="4"/>
      <c r="AT220" s="4"/>
      <c r="AU220" s="4"/>
      <c r="AV220" s="4"/>
      <c r="AW220" s="4"/>
      <c r="AX220" s="4"/>
      <c r="AY220" s="4"/>
      <c r="AZ220" s="4"/>
      <c r="BA220" s="4"/>
      <c r="BB220" s="4"/>
      <c r="BC220" s="4"/>
      <c r="BD220" s="4"/>
      <c r="BE220" s="4"/>
    </row>
    <row r="221" spans="1:57" x14ac:dyDescent="0.3">
      <c r="A221" s="4"/>
      <c r="B221" s="4"/>
      <c r="C221" s="4"/>
      <c r="D221" s="4"/>
      <c r="E221" s="4"/>
      <c r="F221" s="4"/>
      <c r="G221" s="249"/>
      <c r="H221" s="4"/>
      <c r="I221" s="4"/>
      <c r="J221" s="4"/>
      <c r="K221" s="4"/>
      <c r="L221" s="4"/>
      <c r="M221" s="249"/>
      <c r="N221" s="249"/>
      <c r="O221" s="249"/>
      <c r="P221" s="249"/>
      <c r="Q221" s="249"/>
      <c r="R221" s="249"/>
      <c r="S221" s="249"/>
      <c r="T221" s="249"/>
      <c r="U221" s="249"/>
      <c r="V221" s="249"/>
      <c r="W221" s="249"/>
      <c r="X221" s="249"/>
      <c r="Y221" s="249"/>
      <c r="Z221" s="249"/>
      <c r="AA221" s="249"/>
      <c r="AB221" s="249"/>
      <c r="AC221" s="249"/>
      <c r="AD221" s="249"/>
      <c r="AE221" s="249"/>
      <c r="AF221" s="249"/>
      <c r="AG221" s="249"/>
      <c r="AH221" s="249"/>
      <c r="AI221" s="249"/>
      <c r="AJ221" s="249"/>
      <c r="AK221" s="249"/>
      <c r="AL221" s="4"/>
      <c r="AM221" s="4"/>
      <c r="AN221" s="4"/>
      <c r="AO221" s="4"/>
      <c r="AP221" s="4"/>
      <c r="AQ221" s="4"/>
      <c r="AR221" s="4"/>
      <c r="AS221" s="4"/>
      <c r="AT221" s="4"/>
      <c r="AU221" s="4"/>
      <c r="AV221" s="4"/>
      <c r="AW221" s="4"/>
      <c r="AX221" s="4"/>
      <c r="AY221" s="4"/>
      <c r="AZ221" s="4"/>
      <c r="BA221" s="4"/>
      <c r="BB221" s="4"/>
      <c r="BC221" s="4"/>
      <c r="BD221" s="4"/>
      <c r="BE221" s="4"/>
    </row>
    <row r="222" spans="1:57" x14ac:dyDescent="0.3">
      <c r="A222" s="4"/>
      <c r="B222" s="4"/>
      <c r="C222" s="4"/>
      <c r="D222" s="4"/>
      <c r="E222" s="4"/>
      <c r="F222" s="4"/>
      <c r="G222" s="249"/>
      <c r="H222" s="4"/>
      <c r="I222" s="4"/>
      <c r="J222" s="4"/>
      <c r="K222" s="4"/>
      <c r="L222" s="4"/>
      <c r="M222" s="249"/>
      <c r="N222" s="249"/>
      <c r="O222" s="249"/>
      <c r="P222" s="249"/>
      <c r="Q222" s="249"/>
      <c r="R222" s="249"/>
      <c r="S222" s="249"/>
      <c r="T222" s="249"/>
      <c r="U222" s="249"/>
      <c r="V222" s="249"/>
      <c r="W222" s="249"/>
      <c r="X222" s="249"/>
      <c r="Y222" s="249"/>
      <c r="Z222" s="249"/>
      <c r="AA222" s="249"/>
      <c r="AB222" s="249"/>
      <c r="AC222" s="249"/>
      <c r="AD222" s="249"/>
      <c r="AE222" s="249"/>
      <c r="AF222" s="249"/>
      <c r="AG222" s="249"/>
      <c r="AH222" s="249"/>
      <c r="AI222" s="249"/>
      <c r="AJ222" s="249"/>
      <c r="AK222" s="249"/>
      <c r="AL222" s="4"/>
      <c r="AM222" s="4"/>
      <c r="AN222" s="4"/>
      <c r="AO222" s="4"/>
      <c r="AP222" s="4"/>
      <c r="AQ222" s="4"/>
      <c r="AR222" s="4"/>
      <c r="AS222" s="4"/>
      <c r="AT222" s="4"/>
      <c r="AU222" s="4"/>
      <c r="AV222" s="4"/>
      <c r="AW222" s="4"/>
      <c r="AX222" s="4"/>
      <c r="AY222" s="4"/>
      <c r="AZ222" s="4"/>
      <c r="BA222" s="4"/>
      <c r="BB222" s="4"/>
      <c r="BC222" s="4"/>
      <c r="BD222" s="4"/>
      <c r="BE222" s="4"/>
    </row>
    <row r="223" spans="1:57" x14ac:dyDescent="0.3">
      <c r="A223" s="4"/>
      <c r="B223" s="4"/>
      <c r="C223" s="4"/>
      <c r="D223" s="4"/>
      <c r="E223" s="4"/>
      <c r="F223" s="4"/>
      <c r="G223" s="249"/>
      <c r="H223" s="4"/>
      <c r="I223" s="4"/>
      <c r="J223" s="4"/>
      <c r="K223" s="4"/>
      <c r="L223" s="4"/>
      <c r="M223" s="249"/>
      <c r="N223" s="249"/>
      <c r="O223" s="249"/>
      <c r="P223" s="249"/>
      <c r="Q223" s="249"/>
      <c r="R223" s="249"/>
      <c r="S223" s="249"/>
      <c r="T223" s="249"/>
      <c r="U223" s="249"/>
      <c r="V223" s="249"/>
      <c r="W223" s="249"/>
      <c r="X223" s="249"/>
      <c r="Y223" s="249"/>
      <c r="Z223" s="249"/>
      <c r="AA223" s="249"/>
      <c r="AB223" s="249"/>
      <c r="AC223" s="249"/>
      <c r="AD223" s="249"/>
      <c r="AE223" s="249"/>
      <c r="AF223" s="249"/>
      <c r="AG223" s="249"/>
      <c r="AH223" s="249"/>
      <c r="AI223" s="249"/>
      <c r="AJ223" s="249"/>
      <c r="AK223" s="249"/>
      <c r="AL223" s="4"/>
      <c r="AM223" s="4"/>
      <c r="AN223" s="4"/>
      <c r="AO223" s="4"/>
      <c r="AP223" s="4"/>
      <c r="AQ223" s="4"/>
      <c r="AR223" s="4"/>
      <c r="AS223" s="4"/>
      <c r="AT223" s="4"/>
      <c r="AU223" s="4"/>
      <c r="AV223" s="4"/>
      <c r="AW223" s="4"/>
      <c r="AX223" s="4"/>
      <c r="AY223" s="4"/>
      <c r="AZ223" s="4"/>
      <c r="BA223" s="4"/>
      <c r="BB223" s="4"/>
      <c r="BC223" s="4"/>
      <c r="BD223" s="4"/>
      <c r="BE223" s="4"/>
    </row>
    <row r="224" spans="1:57" x14ac:dyDescent="0.3">
      <c r="A224" s="4"/>
      <c r="B224" s="4"/>
      <c r="C224" s="4"/>
      <c r="D224" s="4"/>
      <c r="E224" s="4"/>
      <c r="F224" s="4"/>
      <c r="G224" s="249"/>
      <c r="H224" s="4"/>
      <c r="I224" s="4"/>
      <c r="J224" s="4"/>
      <c r="K224" s="4"/>
      <c r="L224" s="4"/>
      <c r="M224" s="249"/>
      <c r="N224" s="249"/>
      <c r="O224" s="249"/>
      <c r="P224" s="249"/>
      <c r="Q224" s="249"/>
      <c r="R224" s="249"/>
      <c r="S224" s="249"/>
      <c r="T224" s="249"/>
      <c r="U224" s="249"/>
      <c r="V224" s="249"/>
      <c r="W224" s="249"/>
      <c r="X224" s="249"/>
      <c r="Y224" s="249"/>
      <c r="Z224" s="249"/>
      <c r="AA224" s="249"/>
      <c r="AB224" s="249"/>
      <c r="AC224" s="249"/>
      <c r="AD224" s="249"/>
      <c r="AE224" s="249"/>
      <c r="AF224" s="249"/>
      <c r="AG224" s="249"/>
      <c r="AH224" s="249"/>
      <c r="AI224" s="249"/>
      <c r="AJ224" s="249"/>
      <c r="AK224" s="249"/>
      <c r="AL224" s="4"/>
      <c r="AM224" s="4"/>
      <c r="AN224" s="4"/>
      <c r="AO224" s="4"/>
      <c r="AP224" s="4"/>
      <c r="AQ224" s="4"/>
      <c r="AR224" s="4"/>
      <c r="AS224" s="4"/>
      <c r="AT224" s="4"/>
      <c r="AU224" s="4"/>
      <c r="AV224" s="4"/>
      <c r="AW224" s="4"/>
      <c r="AX224" s="4"/>
      <c r="AY224" s="4"/>
      <c r="AZ224" s="4"/>
      <c r="BA224" s="4"/>
      <c r="BB224" s="4"/>
      <c r="BC224" s="4"/>
      <c r="BD224" s="4"/>
      <c r="BE224" s="4"/>
    </row>
    <row r="225" spans="1:57" x14ac:dyDescent="0.3">
      <c r="A225" s="4"/>
      <c r="B225" s="4"/>
      <c r="C225" s="4"/>
      <c r="D225" s="4"/>
      <c r="E225" s="4"/>
      <c r="F225" s="4"/>
      <c r="G225" s="249"/>
      <c r="H225" s="4"/>
      <c r="I225" s="4"/>
      <c r="J225" s="4"/>
      <c r="K225" s="4"/>
      <c r="L225" s="4"/>
      <c r="M225" s="249"/>
      <c r="N225" s="249"/>
      <c r="O225" s="249"/>
      <c r="P225" s="249"/>
      <c r="Q225" s="249"/>
      <c r="R225" s="249"/>
      <c r="S225" s="249"/>
      <c r="T225" s="249"/>
      <c r="U225" s="249"/>
      <c r="V225" s="249"/>
      <c r="W225" s="249"/>
      <c r="X225" s="249"/>
      <c r="Y225" s="249"/>
      <c r="Z225" s="249"/>
      <c r="AA225" s="249"/>
      <c r="AB225" s="249"/>
      <c r="AC225" s="249"/>
      <c r="AD225" s="249"/>
      <c r="AE225" s="249"/>
      <c r="AF225" s="249"/>
      <c r="AG225" s="249"/>
      <c r="AH225" s="249"/>
      <c r="AI225" s="249"/>
      <c r="AJ225" s="249"/>
      <c r="AK225" s="249"/>
      <c r="AL225" s="4"/>
      <c r="AM225" s="4"/>
      <c r="AN225" s="4"/>
      <c r="AO225" s="4"/>
      <c r="AP225" s="4"/>
      <c r="AQ225" s="4"/>
      <c r="AR225" s="4"/>
      <c r="AS225" s="4"/>
      <c r="AT225" s="4"/>
      <c r="AU225" s="4"/>
      <c r="AV225" s="4"/>
      <c r="AW225" s="4"/>
      <c r="AX225" s="4"/>
      <c r="AY225" s="4"/>
      <c r="AZ225" s="4"/>
      <c r="BA225" s="4"/>
      <c r="BB225" s="4"/>
      <c r="BC225" s="4"/>
      <c r="BD225" s="4"/>
      <c r="BE225" s="4"/>
    </row>
    <row r="226" spans="1:57" x14ac:dyDescent="0.3">
      <c r="A226" s="4"/>
      <c r="B226" s="4"/>
      <c r="C226" s="4"/>
      <c r="D226" s="4"/>
      <c r="E226" s="4"/>
      <c r="F226" s="4"/>
      <c r="G226" s="249"/>
      <c r="H226" s="4"/>
      <c r="I226" s="4"/>
      <c r="J226" s="4"/>
      <c r="K226" s="4"/>
      <c r="L226" s="4"/>
      <c r="M226" s="249"/>
      <c r="N226" s="249"/>
      <c r="O226" s="249"/>
      <c r="P226" s="249"/>
      <c r="Q226" s="249"/>
      <c r="R226" s="249"/>
      <c r="S226" s="249"/>
      <c r="T226" s="249"/>
      <c r="U226" s="249"/>
      <c r="V226" s="249"/>
      <c r="W226" s="249"/>
      <c r="X226" s="249"/>
      <c r="Y226" s="249"/>
      <c r="Z226" s="249"/>
      <c r="AA226" s="249"/>
      <c r="AB226" s="249"/>
      <c r="AC226" s="249"/>
      <c r="AD226" s="249"/>
      <c r="AE226" s="249"/>
      <c r="AF226" s="249"/>
      <c r="AG226" s="249"/>
      <c r="AH226" s="249"/>
      <c r="AI226" s="249"/>
      <c r="AJ226" s="249"/>
      <c r="AK226" s="249"/>
      <c r="AL226" s="4"/>
      <c r="AM226" s="4"/>
      <c r="AN226" s="4"/>
      <c r="AO226" s="4"/>
      <c r="AP226" s="4"/>
      <c r="AQ226" s="4"/>
      <c r="AR226" s="4"/>
      <c r="AS226" s="4"/>
      <c r="AT226" s="4"/>
      <c r="AU226" s="4"/>
      <c r="AV226" s="4"/>
      <c r="AW226" s="4"/>
      <c r="AX226" s="4"/>
      <c r="AY226" s="4"/>
      <c r="AZ226" s="4"/>
      <c r="BA226" s="4"/>
      <c r="BB226" s="4"/>
      <c r="BC226" s="4"/>
      <c r="BD226" s="4"/>
      <c r="BE226" s="4"/>
    </row>
    <row r="227" spans="1:57" x14ac:dyDescent="0.3">
      <c r="A227" s="4"/>
      <c r="B227" s="4"/>
      <c r="C227" s="4"/>
      <c r="D227" s="4"/>
      <c r="E227" s="4"/>
      <c r="F227" s="4"/>
      <c r="G227" s="249"/>
      <c r="H227" s="4"/>
      <c r="I227" s="4"/>
      <c r="J227" s="4"/>
      <c r="K227" s="4"/>
      <c r="L227" s="4"/>
      <c r="M227" s="249"/>
      <c r="N227" s="249"/>
      <c r="O227" s="249"/>
      <c r="P227" s="249"/>
      <c r="Q227" s="249"/>
      <c r="R227" s="249"/>
      <c r="S227" s="249"/>
      <c r="T227" s="249"/>
      <c r="U227" s="249"/>
      <c r="V227" s="249"/>
      <c r="W227" s="249"/>
      <c r="X227" s="249"/>
      <c r="Y227" s="249"/>
      <c r="Z227" s="249"/>
      <c r="AA227" s="249"/>
      <c r="AB227" s="249"/>
      <c r="AC227" s="249"/>
      <c r="AD227" s="249"/>
      <c r="AE227" s="249"/>
      <c r="AF227" s="249"/>
      <c r="AG227" s="249"/>
      <c r="AH227" s="249"/>
      <c r="AI227" s="249"/>
      <c r="AJ227" s="249"/>
      <c r="AK227" s="249"/>
      <c r="AL227" s="4"/>
      <c r="AM227" s="4"/>
      <c r="AN227" s="4"/>
      <c r="AO227" s="4"/>
      <c r="AP227" s="4"/>
      <c r="AQ227" s="4"/>
      <c r="AR227" s="4"/>
      <c r="AS227" s="4"/>
      <c r="AT227" s="4"/>
      <c r="AU227" s="4"/>
      <c r="AV227" s="4"/>
      <c r="AW227" s="4"/>
      <c r="AX227" s="4"/>
      <c r="AY227" s="4"/>
      <c r="AZ227" s="4"/>
      <c r="BA227" s="4"/>
      <c r="BB227" s="4"/>
      <c r="BC227" s="4"/>
      <c r="BD227" s="4"/>
      <c r="BE227" s="4"/>
    </row>
    <row r="228" spans="1:57" x14ac:dyDescent="0.3">
      <c r="A228" s="4"/>
      <c r="B228" s="4"/>
      <c r="C228" s="4"/>
      <c r="D228" s="4"/>
      <c r="E228" s="4"/>
      <c r="F228" s="4"/>
      <c r="G228" s="249"/>
      <c r="H228" s="4"/>
      <c r="I228" s="4"/>
      <c r="J228" s="4"/>
      <c r="K228" s="4"/>
      <c r="L228" s="4"/>
      <c r="M228" s="249"/>
      <c r="N228" s="249"/>
      <c r="O228" s="249"/>
      <c r="P228" s="249"/>
      <c r="Q228" s="249"/>
      <c r="R228" s="249"/>
      <c r="S228" s="249"/>
      <c r="T228" s="249"/>
      <c r="U228" s="249"/>
      <c r="V228" s="249"/>
      <c r="W228" s="249"/>
      <c r="X228" s="249"/>
      <c r="Y228" s="249"/>
      <c r="Z228" s="249"/>
      <c r="AA228" s="249"/>
      <c r="AB228" s="249"/>
      <c r="AC228" s="249"/>
      <c r="AD228" s="249"/>
      <c r="AE228" s="249"/>
      <c r="AF228" s="249"/>
      <c r="AG228" s="249"/>
      <c r="AH228" s="249"/>
      <c r="AI228" s="249"/>
      <c r="AJ228" s="249"/>
      <c r="AK228" s="249"/>
      <c r="AL228" s="4"/>
      <c r="AM228" s="4"/>
      <c r="AN228" s="4"/>
      <c r="AO228" s="4"/>
      <c r="AP228" s="4"/>
      <c r="AQ228" s="4"/>
      <c r="AR228" s="4"/>
      <c r="AS228" s="4"/>
      <c r="AT228" s="4"/>
      <c r="AU228" s="4"/>
      <c r="AV228" s="4"/>
      <c r="AW228" s="4"/>
      <c r="AX228" s="4"/>
      <c r="AY228" s="4"/>
      <c r="AZ228" s="4"/>
      <c r="BA228" s="4"/>
      <c r="BB228" s="4"/>
      <c r="BC228" s="4"/>
      <c r="BD228" s="4"/>
      <c r="BE228" s="4"/>
    </row>
    <row r="229" spans="1:57" x14ac:dyDescent="0.3">
      <c r="A229" s="4"/>
      <c r="B229" s="4"/>
      <c r="C229" s="4"/>
      <c r="D229" s="4"/>
      <c r="E229" s="4"/>
      <c r="F229" s="4"/>
      <c r="G229" s="249"/>
      <c r="H229" s="4"/>
      <c r="I229" s="4"/>
      <c r="J229" s="4"/>
      <c r="K229" s="4"/>
      <c r="L229" s="4"/>
      <c r="M229" s="249"/>
      <c r="N229" s="249"/>
      <c r="O229" s="249"/>
      <c r="P229" s="249"/>
      <c r="Q229" s="249"/>
      <c r="R229" s="249"/>
      <c r="S229" s="249"/>
      <c r="T229" s="249"/>
      <c r="U229" s="249"/>
      <c r="V229" s="249"/>
      <c r="W229" s="249"/>
      <c r="X229" s="249"/>
      <c r="Y229" s="249"/>
      <c r="Z229" s="249"/>
      <c r="AA229" s="249"/>
      <c r="AB229" s="249"/>
      <c r="AC229" s="249"/>
      <c r="AD229" s="249"/>
      <c r="AE229" s="249"/>
      <c r="AF229" s="249"/>
      <c r="AG229" s="249"/>
      <c r="AH229" s="249"/>
      <c r="AI229" s="249"/>
      <c r="AJ229" s="249"/>
      <c r="AK229" s="249"/>
      <c r="AL229" s="4"/>
      <c r="AM229" s="4"/>
      <c r="AN229" s="4"/>
      <c r="AO229" s="4"/>
      <c r="AP229" s="4"/>
      <c r="AQ229" s="4"/>
      <c r="AR229" s="4"/>
      <c r="AS229" s="4"/>
      <c r="AT229" s="4"/>
      <c r="AU229" s="4"/>
      <c r="AV229" s="4"/>
      <c r="AW229" s="4"/>
      <c r="AX229" s="4"/>
      <c r="AY229" s="4"/>
      <c r="AZ229" s="4"/>
      <c r="BA229" s="4"/>
      <c r="BB229" s="4"/>
      <c r="BC229" s="4"/>
      <c r="BD229" s="4"/>
      <c r="BE229" s="4"/>
    </row>
    <row r="230" spans="1:57" x14ac:dyDescent="0.3">
      <c r="A230" s="4"/>
      <c r="B230" s="4"/>
      <c r="C230" s="4"/>
      <c r="D230" s="4"/>
      <c r="E230" s="4"/>
      <c r="F230" s="4"/>
      <c r="G230" s="249"/>
      <c r="H230" s="4"/>
      <c r="I230" s="4"/>
      <c r="J230" s="4"/>
      <c r="K230" s="4"/>
      <c r="L230" s="4"/>
      <c r="M230" s="249"/>
      <c r="N230" s="249"/>
      <c r="O230" s="249"/>
      <c r="P230" s="249"/>
      <c r="Q230" s="249"/>
      <c r="R230" s="249"/>
      <c r="S230" s="249"/>
      <c r="T230" s="249"/>
      <c r="U230" s="249"/>
      <c r="V230" s="249"/>
      <c r="W230" s="249"/>
      <c r="X230" s="249"/>
      <c r="Y230" s="249"/>
      <c r="Z230" s="249"/>
      <c r="AA230" s="249"/>
      <c r="AB230" s="249"/>
      <c r="AC230" s="249"/>
      <c r="AD230" s="249"/>
      <c r="AE230" s="249"/>
      <c r="AF230" s="249"/>
      <c r="AG230" s="249"/>
      <c r="AH230" s="249"/>
      <c r="AI230" s="249"/>
      <c r="AJ230" s="249"/>
      <c r="AK230" s="249"/>
      <c r="AL230" s="4"/>
      <c r="AM230" s="4"/>
      <c r="AN230" s="4"/>
      <c r="AO230" s="4"/>
      <c r="AP230" s="4"/>
      <c r="AQ230" s="4"/>
      <c r="AR230" s="4"/>
      <c r="AS230" s="4"/>
      <c r="AT230" s="4"/>
      <c r="AU230" s="4"/>
      <c r="AV230" s="4"/>
      <c r="AW230" s="4"/>
      <c r="AX230" s="4"/>
      <c r="AY230" s="4"/>
      <c r="AZ230" s="4"/>
      <c r="BA230" s="4"/>
      <c r="BB230" s="4"/>
      <c r="BC230" s="4"/>
      <c r="BD230" s="4"/>
      <c r="BE230" s="4"/>
    </row>
    <row r="231" spans="1:57" x14ac:dyDescent="0.3">
      <c r="A231" s="4"/>
      <c r="B231" s="4"/>
      <c r="C231" s="4"/>
      <c r="D231" s="4"/>
      <c r="E231" s="4"/>
      <c r="F231" s="4"/>
      <c r="G231" s="249"/>
      <c r="H231" s="4"/>
      <c r="I231" s="4"/>
      <c r="J231" s="4"/>
      <c r="K231" s="4"/>
      <c r="L231" s="4"/>
      <c r="M231" s="249"/>
      <c r="N231" s="249"/>
      <c r="O231" s="249"/>
      <c r="P231" s="249"/>
      <c r="Q231" s="249"/>
      <c r="R231" s="249"/>
      <c r="S231" s="249"/>
      <c r="T231" s="249"/>
      <c r="U231" s="249"/>
      <c r="V231" s="249"/>
      <c r="W231" s="249"/>
      <c r="X231" s="249"/>
      <c r="Y231" s="249"/>
      <c r="Z231" s="249"/>
      <c r="AA231" s="249"/>
      <c r="AB231" s="249"/>
      <c r="AC231" s="249"/>
      <c r="AD231" s="249"/>
      <c r="AE231" s="249"/>
      <c r="AF231" s="249"/>
      <c r="AG231" s="249"/>
      <c r="AH231" s="249"/>
      <c r="AI231" s="249"/>
      <c r="AJ231" s="249"/>
      <c r="AK231" s="249"/>
      <c r="AL231" s="4"/>
      <c r="AM231" s="4"/>
      <c r="AN231" s="4"/>
      <c r="AO231" s="4"/>
      <c r="AP231" s="4"/>
      <c r="AQ231" s="4"/>
      <c r="AR231" s="4"/>
      <c r="AS231" s="4"/>
      <c r="AT231" s="4"/>
      <c r="AU231" s="4"/>
      <c r="AV231" s="4"/>
      <c r="AW231" s="4"/>
      <c r="AX231" s="4"/>
      <c r="AY231" s="4"/>
      <c r="AZ231" s="4"/>
      <c r="BA231" s="4"/>
      <c r="BB231" s="4"/>
      <c r="BC231" s="4"/>
      <c r="BD231" s="4"/>
      <c r="BE231" s="4"/>
    </row>
  </sheetData>
  <protectedRanges>
    <protectedRange sqref="J3:L53" name="Range3"/>
  </protectedRanges>
  <phoneticPr fontId="33" type="noConversion"/>
  <hyperlinks>
    <hyperlink ref="A11" r:id="rId1" display="** CMS 2022 Actuarial Value Calculator can be found here: http://www.cms.gov/cciio/resources/regulations-and-guidance/index.html   " xr:uid="{21C8D313-8C09-4079-9846-13E2B7B132F3}"/>
  </hyperlinks>
  <pageMargins left="0.7" right="0.7" top="0.75" bottom="0.75" header="0.3" footer="0.3"/>
  <pageSetup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5"/>
  <sheetViews>
    <sheetView showGridLines="0" zoomScaleNormal="100" workbookViewId="0">
      <selection activeCell="A3" sqref="A3"/>
    </sheetView>
  </sheetViews>
  <sheetFormatPr defaultRowHeight="14.4" x14ac:dyDescent="0.3"/>
  <cols>
    <col min="1" max="1" width="50.6640625" customWidth="1"/>
    <col min="2" max="2" width="20.88671875" customWidth="1"/>
  </cols>
  <sheetData>
    <row r="1" spans="1:4" ht="28.8" x14ac:dyDescent="0.3">
      <c r="A1" s="162" t="s">
        <v>76</v>
      </c>
      <c r="B1" s="163"/>
      <c r="C1" s="163"/>
      <c r="D1" s="163"/>
    </row>
    <row r="2" spans="1:4" s="2" customFormat="1" ht="15.6" x14ac:dyDescent="0.3">
      <c r="A2" s="160" t="s">
        <v>133</v>
      </c>
    </row>
    <row r="3" spans="1:4" ht="18" customHeight="1" x14ac:dyDescent="0.3">
      <c r="A3" s="177" t="s">
        <v>10</v>
      </c>
      <c r="B3" s="178"/>
    </row>
    <row r="4" spans="1:4" ht="18" customHeight="1" x14ac:dyDescent="0.3">
      <c r="A4" s="177" t="s">
        <v>11</v>
      </c>
      <c r="B4" s="179"/>
    </row>
    <row r="5" spans="1:4" ht="18" customHeight="1" x14ac:dyDescent="0.3">
      <c r="A5" s="177" t="s">
        <v>69</v>
      </c>
      <c r="B5" s="178"/>
    </row>
    <row r="6" spans="1:4" ht="18" customHeight="1" x14ac:dyDescent="0.3">
      <c r="A6" s="177" t="s">
        <v>12</v>
      </c>
      <c r="B6" s="180"/>
    </row>
    <row r="7" spans="1:4" ht="18" customHeight="1" x14ac:dyDescent="0.3">
      <c r="A7" s="177" t="s">
        <v>13</v>
      </c>
      <c r="B7" s="180"/>
    </row>
    <row r="8" spans="1:4" ht="18" customHeight="1" x14ac:dyDescent="0.3">
      <c r="A8" s="177" t="s">
        <v>14</v>
      </c>
      <c r="B8" s="180"/>
    </row>
    <row r="9" spans="1:4" ht="18" customHeight="1" x14ac:dyDescent="0.3">
      <c r="A9" s="177" t="s">
        <v>15</v>
      </c>
      <c r="B9" s="179"/>
    </row>
    <row r="10" spans="1:4" ht="18" customHeight="1" x14ac:dyDescent="0.3">
      <c r="A10" s="177" t="s">
        <v>16</v>
      </c>
      <c r="B10" s="179"/>
    </row>
    <row r="11" spans="1:4" ht="18" customHeight="1" x14ac:dyDescent="0.3">
      <c r="A11" s="177" t="s">
        <v>17</v>
      </c>
      <c r="B11" s="179"/>
    </row>
    <row r="12" spans="1:4" ht="18" customHeight="1" x14ac:dyDescent="0.3">
      <c r="A12" s="177" t="s">
        <v>18</v>
      </c>
      <c r="B12" s="179"/>
    </row>
    <row r="13" spans="1:4" ht="18" customHeight="1" x14ac:dyDescent="0.3">
      <c r="A13" s="177" t="s">
        <v>19</v>
      </c>
      <c r="B13" s="178"/>
    </row>
    <row r="14" spans="1:4" ht="18" customHeight="1" x14ac:dyDescent="0.3">
      <c r="A14" s="177" t="s">
        <v>20</v>
      </c>
      <c r="B14" s="178"/>
    </row>
    <row r="15" spans="1:4" x14ac:dyDescent="0.3">
      <c r="A15" s="181" t="s">
        <v>21</v>
      </c>
      <c r="B15" s="182"/>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2"/>
  <sheetViews>
    <sheetView showGridLines="0" zoomScaleNormal="100" workbookViewId="0">
      <selection activeCell="A2" sqref="A2"/>
    </sheetView>
  </sheetViews>
  <sheetFormatPr defaultRowHeight="14.4" x14ac:dyDescent="0.3"/>
  <cols>
    <col min="1" max="1" width="40.44140625" customWidth="1"/>
    <col min="2" max="2" width="14.5546875" customWidth="1"/>
  </cols>
  <sheetData>
    <row r="1" spans="1:4" ht="28.8" x14ac:dyDescent="0.3">
      <c r="A1" s="162" t="s">
        <v>77</v>
      </c>
      <c r="B1" s="58"/>
      <c r="C1" s="58"/>
      <c r="D1" s="58"/>
    </row>
    <row r="2" spans="1:4" ht="15.6" x14ac:dyDescent="0.3">
      <c r="A2" s="160" t="s">
        <v>133</v>
      </c>
    </row>
    <row r="3" spans="1:4" ht="18" customHeight="1" x14ac:dyDescent="0.3">
      <c r="A3" s="183" t="s">
        <v>22</v>
      </c>
      <c r="B3" s="184"/>
    </row>
    <row r="4" spans="1:4" ht="18" customHeight="1" x14ac:dyDescent="0.3">
      <c r="A4" s="183" t="s">
        <v>23</v>
      </c>
      <c r="B4" s="185"/>
    </row>
    <row r="5" spans="1:4" ht="18" customHeight="1" x14ac:dyDescent="0.3">
      <c r="A5" s="183" t="s">
        <v>24</v>
      </c>
      <c r="B5" s="185"/>
    </row>
    <row r="6" spans="1:4" ht="18" customHeight="1" x14ac:dyDescent="0.3">
      <c r="A6" s="183" t="s">
        <v>25</v>
      </c>
      <c r="B6" s="186"/>
    </row>
    <row r="7" spans="1:4" ht="18" customHeight="1" x14ac:dyDescent="0.3">
      <c r="A7" s="183" t="s">
        <v>26</v>
      </c>
      <c r="B7" s="186"/>
    </row>
    <row r="8" spans="1:4" ht="18" customHeight="1" x14ac:dyDescent="0.3">
      <c r="A8" s="183" t="s">
        <v>27</v>
      </c>
      <c r="B8" s="185"/>
    </row>
    <row r="9" spans="1:4" ht="18" customHeight="1" x14ac:dyDescent="0.3">
      <c r="A9" s="183" t="s">
        <v>28</v>
      </c>
      <c r="B9" s="185"/>
    </row>
    <row r="10" spans="1:4" ht="18" customHeight="1" x14ac:dyDescent="0.3">
      <c r="A10" s="183" t="s">
        <v>29</v>
      </c>
      <c r="B10" s="185"/>
    </row>
    <row r="11" spans="1:4" ht="18" customHeight="1" x14ac:dyDescent="0.3">
      <c r="A11" s="183" t="s">
        <v>30</v>
      </c>
      <c r="B11" s="187"/>
    </row>
    <row r="12" spans="1:4" ht="18" customHeight="1" x14ac:dyDescent="0.3">
      <c r="A12" s="183" t="s">
        <v>31</v>
      </c>
      <c r="B12" s="185"/>
    </row>
    <row r="13" spans="1:4" ht="18" customHeight="1" x14ac:dyDescent="0.3">
      <c r="A13" s="183" t="s">
        <v>12</v>
      </c>
      <c r="B13" s="186"/>
    </row>
    <row r="14" spans="1:4" ht="18" customHeight="1" x14ac:dyDescent="0.3">
      <c r="A14" s="183" t="s">
        <v>13</v>
      </c>
      <c r="B14" s="186"/>
    </row>
    <row r="15" spans="1:4" ht="18" customHeight="1" x14ac:dyDescent="0.3">
      <c r="A15" s="183" t="s">
        <v>14</v>
      </c>
      <c r="B15" s="186"/>
    </row>
    <row r="16" spans="1:4" ht="18" customHeight="1" x14ac:dyDescent="0.3">
      <c r="A16" s="183" t="s">
        <v>15</v>
      </c>
      <c r="B16" s="188"/>
    </row>
    <row r="17" spans="1:2" ht="18" customHeight="1" x14ac:dyDescent="0.3">
      <c r="A17" s="183" t="s">
        <v>16</v>
      </c>
      <c r="B17" s="188"/>
    </row>
    <row r="18" spans="1:2" ht="18" customHeight="1" x14ac:dyDescent="0.3">
      <c r="A18" s="183" t="s">
        <v>17</v>
      </c>
      <c r="B18" s="188"/>
    </row>
    <row r="19" spans="1:2" ht="18" customHeight="1" x14ac:dyDescent="0.3">
      <c r="A19" s="183" t="s">
        <v>18</v>
      </c>
      <c r="B19" s="188"/>
    </row>
    <row r="20" spans="1:2" ht="18" customHeight="1" x14ac:dyDescent="0.3">
      <c r="A20" s="183" t="s">
        <v>19</v>
      </c>
      <c r="B20" s="185"/>
    </row>
    <row r="21" spans="1:2" ht="18" customHeight="1" x14ac:dyDescent="0.3">
      <c r="A21" s="183" t="s">
        <v>20</v>
      </c>
      <c r="B21" s="185"/>
    </row>
    <row r="22" spans="1:2" x14ac:dyDescent="0.3">
      <c r="A22" s="189" t="s">
        <v>21</v>
      </c>
      <c r="B22" s="190"/>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30"/>
  <sheetViews>
    <sheetView showGridLines="0" zoomScaleNormal="100" workbookViewId="0">
      <selection activeCell="A19" sqref="A19"/>
    </sheetView>
  </sheetViews>
  <sheetFormatPr defaultRowHeight="14.4" x14ac:dyDescent="0.3"/>
  <cols>
    <col min="1" max="1" width="28.5546875" customWidth="1"/>
    <col min="2" max="2" width="14.33203125" customWidth="1"/>
    <col min="3" max="3" width="20.109375" customWidth="1"/>
    <col min="4" max="4" width="19.109375" customWidth="1"/>
    <col min="5" max="5" width="21.6640625" customWidth="1"/>
    <col min="6" max="6" width="26.44140625" customWidth="1"/>
    <col min="8" max="8" width="10.6640625" customWidth="1"/>
  </cols>
  <sheetData>
    <row r="1" spans="1:6" ht="28.8" x14ac:dyDescent="0.3">
      <c r="A1" s="164" t="s">
        <v>79</v>
      </c>
      <c r="B1" s="55"/>
      <c r="C1" s="166"/>
      <c r="D1" s="166"/>
      <c r="E1" s="166"/>
      <c r="F1" s="166"/>
    </row>
    <row r="2" spans="1:6" ht="18" customHeight="1" x14ac:dyDescent="0.3">
      <c r="A2" s="160" t="s">
        <v>71</v>
      </c>
    </row>
    <row r="3" spans="1:6" ht="28.8" x14ac:dyDescent="0.3">
      <c r="A3" s="95" t="s">
        <v>47</v>
      </c>
      <c r="B3" s="53" t="s">
        <v>101</v>
      </c>
      <c r="C3" s="53" t="s">
        <v>102</v>
      </c>
      <c r="D3" s="53" t="s">
        <v>103</v>
      </c>
      <c r="E3" s="53" t="s">
        <v>104</v>
      </c>
      <c r="F3" s="96" t="s">
        <v>105</v>
      </c>
    </row>
    <row r="4" spans="1:6" ht="18" customHeight="1" x14ac:dyDescent="0.3">
      <c r="A4" s="48" t="s">
        <v>48</v>
      </c>
      <c r="B4" s="97"/>
      <c r="C4" s="98"/>
      <c r="D4" s="98"/>
      <c r="E4" s="98"/>
      <c r="F4" s="73">
        <f>ROUND(B4*(C4-D4-E4),2)</f>
        <v>0</v>
      </c>
    </row>
    <row r="5" spans="1:6" ht="18" customHeight="1" x14ac:dyDescent="0.3">
      <c r="A5" s="48" t="s">
        <v>49</v>
      </c>
      <c r="B5" s="97"/>
      <c r="C5" s="98"/>
      <c r="D5" s="98"/>
      <c r="E5" s="98"/>
      <c r="F5" s="73">
        <f>ROUND(B5*(C5-D5-E5),2)</f>
        <v>0</v>
      </c>
    </row>
    <row r="6" spans="1:6" ht="18" customHeight="1" x14ac:dyDescent="0.3">
      <c r="A6" s="48" t="s">
        <v>50</v>
      </c>
      <c r="B6" s="97"/>
      <c r="C6" s="98"/>
      <c r="D6" s="98"/>
      <c r="E6" s="98"/>
      <c r="F6" s="73">
        <f>ROUND(B6*(C6-D6-E6),2)</f>
        <v>0</v>
      </c>
    </row>
    <row r="7" spans="1:6" ht="18" customHeight="1" x14ac:dyDescent="0.3">
      <c r="A7" s="48" t="s">
        <v>51</v>
      </c>
      <c r="B7" s="97"/>
      <c r="C7" s="98"/>
      <c r="D7" s="98"/>
      <c r="E7" s="98"/>
      <c r="F7" s="73">
        <f>ROUND(B7*(C7-D7-E7),2)</f>
        <v>0</v>
      </c>
    </row>
    <row r="8" spans="1:6" ht="18" customHeight="1" x14ac:dyDescent="0.3">
      <c r="A8" s="95" t="s">
        <v>106</v>
      </c>
      <c r="B8" s="99">
        <f>SUBTOTAL(109,Attach2AMedicareLoading[(A)
Count])</f>
        <v>0</v>
      </c>
      <c r="C8" s="53"/>
      <c r="D8" s="53"/>
      <c r="E8" s="95" t="s">
        <v>107</v>
      </c>
      <c r="F8" s="100">
        <f>ROUND(SUM(F4:F7),2)</f>
        <v>0</v>
      </c>
    </row>
    <row r="9" spans="1:6" ht="18" customHeight="1" x14ac:dyDescent="0.3">
      <c r="F9" s="101"/>
    </row>
    <row r="10" spans="1:6" ht="18" customHeight="1" x14ac:dyDescent="0.3">
      <c r="A10" s="169" t="s">
        <v>280</v>
      </c>
      <c r="B10" s="97"/>
    </row>
    <row r="11" spans="1:6" ht="18" customHeight="1" x14ac:dyDescent="0.3">
      <c r="A11" s="102" t="s">
        <v>52</v>
      </c>
      <c r="B11" s="98" t="e">
        <f>ROUND(Attach2AMedicareLoading[[#Totals],[Plan Cost
A*(B-C-D)]]/B10,2)</f>
        <v>#DIV/0!</v>
      </c>
    </row>
    <row r="12" spans="1:6" ht="18" customHeight="1" x14ac:dyDescent="0.3">
      <c r="A12" s="102" t="s">
        <v>53</v>
      </c>
      <c r="B12" s="98"/>
    </row>
    <row r="13" spans="1:6" ht="18" customHeight="1" x14ac:dyDescent="0.3">
      <c r="A13" s="102" t="s">
        <v>54</v>
      </c>
      <c r="B13" s="98"/>
    </row>
    <row r="14" spans="1:6" ht="18" customHeight="1" x14ac:dyDescent="0.3">
      <c r="A14" s="102" t="s">
        <v>55</v>
      </c>
      <c r="B14" s="98"/>
    </row>
    <row r="16" spans="1:6" x14ac:dyDescent="0.3">
      <c r="A16" t="s">
        <v>72</v>
      </c>
    </row>
    <row r="18" spans="1:1" ht="18.75" customHeight="1" x14ac:dyDescent="0.3">
      <c r="A18" s="168" t="s">
        <v>281</v>
      </c>
    </row>
    <row r="19" spans="1:1" ht="18" customHeight="1" x14ac:dyDescent="0.3">
      <c r="A19" s="95" t="s">
        <v>285</v>
      </c>
    </row>
    <row r="20" spans="1:1" ht="18" customHeight="1" x14ac:dyDescent="0.3">
      <c r="A20" s="167"/>
    </row>
    <row r="21" spans="1:1" ht="18" customHeight="1" x14ac:dyDescent="0.3">
      <c r="A21" s="52"/>
    </row>
    <row r="22" spans="1:1" ht="18" customHeight="1" x14ac:dyDescent="0.3">
      <c r="A22" s="52"/>
    </row>
    <row r="23" spans="1:1" ht="18" customHeight="1" x14ac:dyDescent="0.3">
      <c r="A23" s="52"/>
    </row>
    <row r="24" spans="1:1" ht="18" customHeight="1" x14ac:dyDescent="0.3">
      <c r="A24" s="52"/>
    </row>
    <row r="25" spans="1:1" ht="18" customHeight="1" x14ac:dyDescent="0.3">
      <c r="A25" s="52"/>
    </row>
    <row r="26" spans="1:1" ht="18" customHeight="1" x14ac:dyDescent="0.3">
      <c r="A26" s="52"/>
    </row>
    <row r="27" spans="1:1" ht="18" customHeight="1" x14ac:dyDescent="0.3">
      <c r="A27" s="52"/>
    </row>
    <row r="28" spans="1:1" ht="18" customHeight="1" x14ac:dyDescent="0.3">
      <c r="A28" s="52"/>
    </row>
    <row r="29" spans="1:1" x14ac:dyDescent="0.3">
      <c r="A29" s="52"/>
    </row>
    <row r="30" spans="1:1" x14ac:dyDescent="0.3">
      <c r="A30" s="72"/>
    </row>
  </sheetData>
  <pageMargins left="0.7" right="0.7" top="0.75" bottom="0.75" header="0.3" footer="0.3"/>
  <pageSetup scale="88" fitToHeight="0" orientation="portrait"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17"/>
  <sheetViews>
    <sheetView showGridLines="0" zoomScaleNormal="100" workbookViewId="0">
      <selection activeCell="A6" sqref="A6"/>
    </sheetView>
  </sheetViews>
  <sheetFormatPr defaultRowHeight="14.4" x14ac:dyDescent="0.3"/>
  <cols>
    <col min="1" max="1" width="33.44140625" customWidth="1"/>
    <col min="2" max="2" width="32.5546875" customWidth="1"/>
    <col min="3" max="3" width="20.5546875" customWidth="1"/>
  </cols>
  <sheetData>
    <row r="1" spans="1:3" ht="28.8" x14ac:dyDescent="0.3">
      <c r="A1" s="164" t="s">
        <v>80</v>
      </c>
      <c r="B1" s="166"/>
      <c r="C1" s="166"/>
    </row>
    <row r="2" spans="1:3" ht="18" customHeight="1" x14ac:dyDescent="0.3">
      <c r="A2" s="170" t="s">
        <v>68</v>
      </c>
    </row>
    <row r="3" spans="1:3" ht="18" customHeight="1" x14ac:dyDescent="0.3">
      <c r="A3" s="170" t="s">
        <v>122</v>
      </c>
    </row>
    <row r="4" spans="1:3" ht="18" customHeight="1" x14ac:dyDescent="0.3">
      <c r="A4" s="170" t="s">
        <v>120</v>
      </c>
    </row>
    <row r="5" spans="1:3" ht="18" customHeight="1" x14ac:dyDescent="0.3">
      <c r="A5" s="171" t="s">
        <v>121</v>
      </c>
    </row>
    <row r="6" spans="1:3" ht="21" customHeight="1" x14ac:dyDescent="0.3">
      <c r="A6" s="77" t="s">
        <v>56</v>
      </c>
      <c r="B6" s="67" t="s">
        <v>67</v>
      </c>
      <c r="C6" s="67" t="s">
        <v>92</v>
      </c>
    </row>
    <row r="7" spans="1:3" ht="18" customHeight="1" x14ac:dyDescent="0.3">
      <c r="A7" s="56" t="s">
        <v>57</v>
      </c>
      <c r="B7" s="57"/>
      <c r="C7" s="68"/>
    </row>
    <row r="8" spans="1:3" ht="18" customHeight="1" x14ac:dyDescent="0.3">
      <c r="A8" s="56" t="s">
        <v>58</v>
      </c>
      <c r="B8" s="57"/>
      <c r="C8" s="68"/>
    </row>
    <row r="9" spans="1:3" ht="18" customHeight="1" x14ac:dyDescent="0.3">
      <c r="A9" s="56" t="s">
        <v>59</v>
      </c>
      <c r="B9" s="57"/>
      <c r="C9" s="68"/>
    </row>
    <row r="10" spans="1:3" ht="18" customHeight="1" x14ac:dyDescent="0.3">
      <c r="A10" s="56" t="s">
        <v>60</v>
      </c>
      <c r="B10" s="57"/>
      <c r="C10" s="68"/>
    </row>
    <row r="11" spans="1:3" ht="18" customHeight="1" x14ac:dyDescent="0.3">
      <c r="A11" s="56" t="s">
        <v>61</v>
      </c>
      <c r="B11" s="57"/>
      <c r="C11" s="68"/>
    </row>
    <row r="12" spans="1:3" ht="18" customHeight="1" x14ac:dyDescent="0.3">
      <c r="A12" s="56" t="s">
        <v>62</v>
      </c>
      <c r="B12" s="57"/>
      <c r="C12" s="68"/>
    </row>
    <row r="13" spans="1:3" ht="18" customHeight="1" x14ac:dyDescent="0.3">
      <c r="A13" s="56" t="s">
        <v>63</v>
      </c>
      <c r="B13" s="57"/>
      <c r="C13" s="68"/>
    </row>
    <row r="14" spans="1:3" ht="18" customHeight="1" x14ac:dyDescent="0.3">
      <c r="A14" s="56" t="s">
        <v>64</v>
      </c>
      <c r="B14" s="57"/>
      <c r="C14" s="68"/>
    </row>
    <row r="15" spans="1:3" ht="18" customHeight="1" x14ac:dyDescent="0.3">
      <c r="A15" s="56" t="s">
        <v>65</v>
      </c>
      <c r="B15" s="57"/>
      <c r="C15" s="68"/>
    </row>
    <row r="16" spans="1:3" ht="18" customHeight="1" x14ac:dyDescent="0.3">
      <c r="A16" s="69" t="s">
        <v>66</v>
      </c>
      <c r="B16" s="70"/>
      <c r="C16" s="71"/>
    </row>
    <row r="17" spans="1:1" x14ac:dyDescent="0.3">
      <c r="A17" s="3"/>
    </row>
  </sheetData>
  <pageMargins left="0.7" right="0.7" top="0.75" bottom="0.75" header="0.3" footer="0.3"/>
  <pageSetup fitToHeight="0"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4"/>
  <sheetViews>
    <sheetView showGridLines="0" zoomScaleNormal="100" workbookViewId="0">
      <selection activeCell="C4" sqref="C4"/>
    </sheetView>
  </sheetViews>
  <sheetFormatPr defaultRowHeight="14.4" x14ac:dyDescent="0.3"/>
  <cols>
    <col min="1" max="1" width="73.44140625" bestFit="1" customWidth="1"/>
    <col min="2" max="2" width="15.5546875" customWidth="1"/>
    <col min="3" max="3" width="11.88671875" customWidth="1"/>
    <col min="4" max="4" width="13.88671875" customWidth="1"/>
    <col min="5" max="5" width="14.33203125" customWidth="1"/>
  </cols>
  <sheetData>
    <row r="1" spans="1:5" ht="28.8" x14ac:dyDescent="0.3">
      <c r="A1" s="164" t="s">
        <v>78</v>
      </c>
      <c r="B1" s="165"/>
      <c r="C1" s="165"/>
      <c r="D1" s="165"/>
      <c r="E1" s="165"/>
    </row>
    <row r="2" spans="1:5" ht="15.6" x14ac:dyDescent="0.3">
      <c r="A2" s="160" t="s">
        <v>70</v>
      </c>
    </row>
    <row r="3" spans="1:5" ht="15.6" x14ac:dyDescent="0.3">
      <c r="A3" s="160" t="s">
        <v>119</v>
      </c>
    </row>
    <row r="4" spans="1:5" ht="18" customHeight="1" x14ac:dyDescent="0.3">
      <c r="A4" s="77" t="s">
        <v>32</v>
      </c>
      <c r="B4" s="54" t="s">
        <v>33</v>
      </c>
      <c r="C4" s="54" t="s">
        <v>34</v>
      </c>
      <c r="D4" s="54" t="s">
        <v>20</v>
      </c>
      <c r="E4" s="67" t="s">
        <v>21</v>
      </c>
    </row>
    <row r="5" spans="1:5" ht="103.5" customHeight="1" x14ac:dyDescent="0.3">
      <c r="A5" s="45" t="s">
        <v>35</v>
      </c>
      <c r="B5" s="49" t="s">
        <v>36</v>
      </c>
      <c r="C5" s="50">
        <v>25.44</v>
      </c>
      <c r="D5" s="49" t="s">
        <v>37</v>
      </c>
      <c r="E5" s="74" t="s">
        <v>38</v>
      </c>
    </row>
    <row r="6" spans="1:5" ht="21" customHeight="1" x14ac:dyDescent="0.3">
      <c r="A6" s="45" t="s">
        <v>39</v>
      </c>
      <c r="B6" s="51" t="s">
        <v>40</v>
      </c>
      <c r="C6" s="44">
        <v>2.4300000000000002</v>
      </c>
      <c r="D6" s="44">
        <v>4.62</v>
      </c>
      <c r="E6" s="75">
        <v>5.59</v>
      </c>
    </row>
    <row r="7" spans="1:5" x14ac:dyDescent="0.3">
      <c r="A7" s="46" t="s">
        <v>86</v>
      </c>
      <c r="B7" s="43"/>
      <c r="C7" s="43"/>
      <c r="D7" s="43"/>
      <c r="E7" s="76"/>
    </row>
    <row r="8" spans="1:5" x14ac:dyDescent="0.3">
      <c r="A8" s="46" t="s">
        <v>6</v>
      </c>
      <c r="B8" s="43"/>
      <c r="C8" s="43"/>
      <c r="D8" s="43"/>
      <c r="E8" s="76"/>
    </row>
    <row r="9" spans="1:5" x14ac:dyDescent="0.3">
      <c r="A9" s="46" t="s">
        <v>41</v>
      </c>
      <c r="B9" s="43"/>
      <c r="C9" s="43"/>
      <c r="D9" s="43"/>
      <c r="E9" s="76"/>
    </row>
    <row r="10" spans="1:5" x14ac:dyDescent="0.3">
      <c r="A10" s="46" t="s">
        <v>42</v>
      </c>
      <c r="B10" s="43"/>
      <c r="C10" s="43"/>
      <c r="D10" s="43"/>
      <c r="E10" s="76"/>
    </row>
    <row r="11" spans="1:5" x14ac:dyDescent="0.3">
      <c r="A11" s="46" t="s">
        <v>43</v>
      </c>
      <c r="B11" s="43"/>
      <c r="C11" s="43"/>
      <c r="D11" s="43"/>
      <c r="E11" s="76"/>
    </row>
    <row r="12" spans="1:5" x14ac:dyDescent="0.3">
      <c r="A12" s="46" t="s">
        <v>44</v>
      </c>
      <c r="B12" s="43"/>
      <c r="C12" s="43"/>
      <c r="D12" s="43"/>
      <c r="E12" s="76"/>
    </row>
    <row r="13" spans="1:5" ht="15.75" customHeight="1" x14ac:dyDescent="0.3">
      <c r="A13" s="46" t="s">
        <v>45</v>
      </c>
      <c r="B13" s="43"/>
      <c r="C13" s="43"/>
      <c r="D13" s="43"/>
      <c r="E13" s="76"/>
    </row>
    <row r="14" spans="1:5" x14ac:dyDescent="0.3">
      <c r="A14" s="47" t="s">
        <v>46</v>
      </c>
      <c r="B14" s="78"/>
      <c r="C14" s="78"/>
      <c r="D14" s="78"/>
      <c r="E14" s="79"/>
    </row>
  </sheetData>
  <pageMargins left="0.7" right="0.7" top="0.75" bottom="0.75" header="0.3" footer="0.3"/>
  <pageSetup scale="79" fitToHeight="0"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B9089B90E61545952A34893FDB3761" ma:contentTypeVersion="16" ma:contentTypeDescription="Create a new document." ma:contentTypeScope="" ma:versionID="b8884c1d7d665b50e3f6f731248058f2">
  <xsd:schema xmlns:xsd="http://www.w3.org/2001/XMLSchema" xmlns:xs="http://www.w3.org/2001/XMLSchema" xmlns:p="http://schemas.microsoft.com/office/2006/metadata/properties" xmlns:ns2="4aa46d4e-ede3-4fce-b155-5009f40ef555" xmlns:ns3="3d2b8b79-70f1-48fa-a77d-4609fbf639b4" xmlns:ns4="66810af5-81b7-4a54-9be9-ba2a8ed138ad" targetNamespace="http://schemas.microsoft.com/office/2006/metadata/properties" ma:root="true" ma:fieldsID="e16cf9ac3f929c13e34cd88825cdad49" ns2:_="" ns3:_="" ns4:_="">
    <xsd:import namespace="4aa46d4e-ede3-4fce-b155-5009f40ef555"/>
    <xsd:import namespace="3d2b8b79-70f1-48fa-a77d-4609fbf639b4"/>
    <xsd:import namespace="66810af5-81b7-4a54-9be9-ba2a8ed138ad"/>
    <xsd:element name="properties">
      <xsd:complexType>
        <xsd:sequence>
          <xsd:element name="documentManagement">
            <xsd:complexType>
              <xsd:all>
                <xsd:element ref="ns2:MediaServiceMetadata" minOccurs="0"/>
                <xsd:element ref="ns2:MediaServiceFastMetadata" minOccurs="0"/>
                <xsd:element ref="ns2:compiled_x003f_" minOccurs="0"/>
                <xsd:element ref="ns2:MediaServiceDateTaken" minOccurs="0"/>
                <xsd:element ref="ns2:MediaLengthInSecond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a46d4e-ede3-4fce-b155-5009f40ef5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mpiled_x003f_" ma:index="10" nillable="true" ma:displayName="compiled?" ma:default="0" ma:format="Dropdown" ma:internalName="compiled_x003f_">
      <xsd:simpleType>
        <xsd:restriction base="dms:Boolean"/>
      </xsd:simpleType>
    </xsd:element>
    <xsd:element name="MediaServiceDateTaken" ma:index="11" nillable="true" ma:displayName="MediaServiceDateTaken" ma:hidden="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59d6a30-35d4-4125-9895-745589be728e"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d2b8b79-70f1-48fa-a77d-4609fbf639b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810af5-81b7-4a54-9be9-ba2a8ed138a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d2bba084-3ccf-4adf-933e-13e6819984b1}" ma:internalName="TaxCatchAll" ma:showField="CatchAllData" ma:web="3d2b8b79-70f1-48fa-a77d-4609fbf639b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piled_x003f_ xmlns="4aa46d4e-ede3-4fce-b155-5009f40ef555">false</compiled_x003f_>
    <lcf76f155ced4ddcb4097134ff3c332f xmlns="4aa46d4e-ede3-4fce-b155-5009f40ef555">
      <Terms xmlns="http://schemas.microsoft.com/office/infopath/2007/PartnerControls"/>
    </lcf76f155ced4ddcb4097134ff3c332f>
    <TaxCatchAll xmlns="66810af5-81b7-4a54-9be9-ba2a8ed138ad" xsi:nil="true"/>
  </documentManagement>
</p:properties>
</file>

<file path=customXml/itemProps1.xml><?xml version="1.0" encoding="utf-8"?>
<ds:datastoreItem xmlns:ds="http://schemas.openxmlformats.org/officeDocument/2006/customXml" ds:itemID="{788CBFA1-9176-4F92-9417-299974BA8EF3}">
  <ds:schemaRefs>
    <ds:schemaRef ds:uri="http://schemas.microsoft.com/sharepoint/v3/contenttype/forms"/>
  </ds:schemaRefs>
</ds:datastoreItem>
</file>

<file path=customXml/itemProps2.xml><?xml version="1.0" encoding="utf-8"?>
<ds:datastoreItem xmlns:ds="http://schemas.openxmlformats.org/officeDocument/2006/customXml" ds:itemID="{6B91B70F-11AA-449A-B07D-E39C06375C69}"/>
</file>

<file path=customXml/itemProps3.xml><?xml version="1.0" encoding="utf-8"?>
<ds:datastoreItem xmlns:ds="http://schemas.openxmlformats.org/officeDocument/2006/customXml" ds:itemID="{E5002C7E-C366-472B-A32C-8CF3A4B0628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Attachment I (Small Carriers)</vt:lpstr>
      <vt:lpstr>Attachment IA (Small Carriers)</vt:lpstr>
      <vt:lpstr>Attachment II</vt:lpstr>
      <vt:lpstr>Attachment IIB (QG22-28 Large)</vt:lpstr>
      <vt:lpstr>Backup Line 1 - TCR &amp; CRC</vt:lpstr>
      <vt:lpstr>Backup Line 1 - ACR</vt:lpstr>
      <vt:lpstr>Medicare Loading Form</vt:lpstr>
      <vt:lpstr>Potential SSSGs Form</vt:lpstr>
      <vt:lpstr>Special Benefits Form</vt:lpstr>
      <vt:lpstr>'Attachment II'!Print_Area</vt:lpstr>
      <vt:lpstr>year</vt:lpstr>
    </vt:vector>
  </TitlesOfParts>
  <Company>Office of Personnel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Proposal Tables Attachments I, IA, II, IIB (QG22-QG28), and IIA</dc:title>
  <dc:subject>Community-Rated Carrier Rate Proposal Attachments</dc:subject>
  <dc:creator>U.S. Office of Personnel Management</dc:creator>
  <cp:keywords>2025, Proposal, Rates</cp:keywords>
  <cp:lastModifiedBy>Miller, Janet L.</cp:lastModifiedBy>
  <cp:lastPrinted>2017-03-01T16:20:57Z</cp:lastPrinted>
  <dcterms:created xsi:type="dcterms:W3CDTF">2017-01-04T17:54:35Z</dcterms:created>
  <dcterms:modified xsi:type="dcterms:W3CDTF">2024-06-13T19:02:09Z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0x01010010B9089B90E61545952A34893FDB3761</vt:lpwstr>
  </property>
</Properties>
</file>