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CTUARY\Employee Directories\Ben\Community Rated 2027\"/>
    </mc:Choice>
  </mc:AlternateContent>
  <xr:revisionPtr revIDLastSave="0" documentId="13_ncr:1_{43A9AC40-5D12-4A97-9BD7-8D738CA367DB}" xr6:coauthVersionLast="47" xr6:coauthVersionMax="47" xr10:uidLastSave="{00000000-0000-0000-0000-000000000000}"/>
  <bookViews>
    <workbookView xWindow="-120" yWindow="-120" windowWidth="29040" windowHeight="15720" tabRatio="706" xr2:uid="{00000000-000D-0000-FFFF-FFFF00000000}"/>
  </bookViews>
  <sheets>
    <sheet name="Attachment III" sheetId="1" r:id="rId1"/>
    <sheet name="Backup Line 1 Form - TCR &amp; CRC" sheetId="2" r:id="rId2"/>
    <sheet name="Backup Line 1 Form - ACR" sheetId="3" r:id="rId3"/>
    <sheet name="SSSG Comparison" sheetId="7" r:id="rId4"/>
    <sheet name="Special Benefits Form" sheetId="4" r:id="rId5"/>
    <sheet name="Medicare Loading Form" sheetId="5" r:id="rId6"/>
    <sheet name="Brochure Printing Cost Form" sheetId="6" r:id="rId7"/>
  </sheets>
  <definedNames>
    <definedName name="year">'Attachment III'!$B$8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1" l="1"/>
  <c r="A19" i="1"/>
  <c r="A11" i="1"/>
  <c r="B20" i="6"/>
  <c r="B19" i="6"/>
  <c r="B9" i="5"/>
  <c r="F8" i="5"/>
  <c r="F7" i="5"/>
  <c r="F6" i="5"/>
  <c r="F5" i="5"/>
  <c r="F9" i="5" l="1"/>
  <c r="B12" i="5" s="1"/>
  <c r="B14" i="1" l="1"/>
  <c r="B17" i="1" s="1"/>
  <c r="C14" i="1"/>
  <c r="C17" i="1" s="1"/>
  <c r="A23" i="1"/>
  <c r="A25" i="1"/>
  <c r="E10" i="6"/>
  <c r="E13" i="6"/>
  <c r="E12" i="6"/>
  <c r="E11" i="6"/>
  <c r="C18" i="1" l="1"/>
  <c r="C19" i="1" s="1"/>
  <c r="C22" i="1" s="1"/>
  <c r="C24" i="1" s="1"/>
  <c r="C26" i="1" s="1"/>
  <c r="B18" i="1"/>
  <c r="B19" i="1" s="1"/>
  <c r="B22" i="1" s="1"/>
  <c r="B24" i="1" s="1"/>
  <c r="B26" i="1" s="1"/>
  <c r="E14" i="6"/>
  <c r="A3" i="4" l="1"/>
  <c r="A4" i="4"/>
  <c r="A2" i="4"/>
  <c r="A3" i="1" l="1"/>
  <c r="D10" i="6"/>
  <c r="D11" i="6" l="1"/>
  <c r="D12" i="6"/>
  <c r="D13" i="6"/>
  <c r="D14" i="1" l="1"/>
  <c r="D17" i="1" s="1"/>
  <c r="D18" i="1" l="1"/>
  <c r="D19" i="1" s="1"/>
  <c r="D22" i="1" s="1"/>
  <c r="D24" i="1" s="1"/>
  <c r="D26" i="1" s="1"/>
  <c r="B29" i="1" s="1"/>
  <c r="B32" i="1" s="1"/>
</calcChain>
</file>

<file path=xl/sharedStrings.xml><?xml version="1.0" encoding="utf-8"?>
<sst xmlns="http://schemas.openxmlformats.org/spreadsheetml/2006/main" count="137" uniqueCount="122">
  <si>
    <t xml:space="preserve">12. Brochure Printing Costs </t>
  </si>
  <si>
    <t>4e. Premium Underpayment Loading [(4c)x(4d)]</t>
  </si>
  <si>
    <t>4c. Subtotal</t>
  </si>
  <si>
    <t>FAMILY</t>
  </si>
  <si>
    <t>SELF+1</t>
  </si>
  <si>
    <t>SELF</t>
  </si>
  <si>
    <t>CODE</t>
  </si>
  <si>
    <t>STATE</t>
  </si>
  <si>
    <t>Beginning Capitation Rates</t>
  </si>
  <si>
    <t>Age/Sex Factor</t>
  </si>
  <si>
    <t>Total Discount Factor</t>
  </si>
  <si>
    <t>Percentage of Self Contracts</t>
  </si>
  <si>
    <t>Percentage of Family Contracts</t>
  </si>
  <si>
    <t>Percentage of Self + 1 Contracts</t>
  </si>
  <si>
    <t>Average Family Size</t>
  </si>
  <si>
    <t>1st Level Step-Up Factor (Self/Capitation)</t>
  </si>
  <si>
    <t>Self+1/Self Ratio</t>
  </si>
  <si>
    <t>Family/Self Ratio</t>
  </si>
  <si>
    <t xml:space="preserve">Self Rates </t>
  </si>
  <si>
    <t>Self+1 Rates</t>
  </si>
  <si>
    <t>Family Rates</t>
  </si>
  <si>
    <t>Experience Period</t>
  </si>
  <si>
    <t>Total Paid Claims (before any COB)</t>
  </si>
  <si>
    <t>Total COB (including CMS)</t>
  </si>
  <si>
    <t>Annual Trend</t>
  </si>
  <si>
    <t>Total Trend from Experience Period</t>
  </si>
  <si>
    <t>Expected Claims</t>
  </si>
  <si>
    <t>Total Expected Claims + Admin + Profit</t>
  </si>
  <si>
    <t>Members</t>
  </si>
  <si>
    <t>Per Member Rates</t>
  </si>
  <si>
    <t>Benefit</t>
  </si>
  <si>
    <t>Derivation</t>
  </si>
  <si>
    <t>Cost/Member</t>
  </si>
  <si>
    <t>Self Rates</t>
  </si>
  <si>
    <t>Ex. $10/$20/$45 Rx Benefit</t>
  </si>
  <si>
    <t xml:space="preserve">Comm. Rated Benefit See State Filing </t>
  </si>
  <si>
    <t>$45.93 PMPM</t>
  </si>
  <si>
    <t>$48.34 (Rates are Self Rates times Family Ratio of 1.9)</t>
  </si>
  <si>
    <t>$58.51 (Rates are Self Rates times Family Ratio of 2.3)</t>
  </si>
  <si>
    <t>Ex. $20 Urgent Care</t>
  </si>
  <si>
    <t>Capitation Rate (303.75)*.008 see attached backup derivation of .008</t>
  </si>
  <si>
    <t>$4.39 PMPM</t>
  </si>
  <si>
    <t>(a)</t>
  </si>
  <si>
    <t>(b)</t>
  </si>
  <si>
    <t>(c)</t>
  </si>
  <si>
    <t>(d)</t>
  </si>
  <si>
    <t>(e)</t>
  </si>
  <si>
    <t>(f)</t>
  </si>
  <si>
    <t>(g)</t>
  </si>
  <si>
    <t>(h)</t>
  </si>
  <si>
    <t xml:space="preserve">Part A Only </t>
  </si>
  <si>
    <t>Part B Only</t>
  </si>
  <si>
    <t>Parts A &amp; B</t>
  </si>
  <si>
    <t>No Coverage</t>
  </si>
  <si>
    <t>Total FEHB Members (F)</t>
  </si>
  <si>
    <t xml:space="preserve">Medicare Coverage </t>
  </si>
  <si>
    <t>Cost Per Member (E / F)</t>
  </si>
  <si>
    <t>Self Loading</t>
  </si>
  <si>
    <t>Self+1 Loading</t>
  </si>
  <si>
    <t>Family Loading</t>
  </si>
  <si>
    <t>Enter any loading on line 4b of Attachment III.</t>
  </si>
  <si>
    <t>Variable Printing Costs</t>
  </si>
  <si>
    <t>Quantity (B)</t>
  </si>
  <si>
    <t>Total Cost (C)</t>
  </si>
  <si>
    <t>Price/Item (D = C / B)</t>
  </si>
  <si>
    <t>Allowable Cost (A * D)</t>
  </si>
  <si>
    <t>1. Brochures Printed</t>
  </si>
  <si>
    <t xml:space="preserve">2. </t>
  </si>
  <si>
    <t xml:space="preserve">3. </t>
  </si>
  <si>
    <t xml:space="preserve">4. </t>
  </si>
  <si>
    <t>OPM Approved Allowable Brochure Quantity (A)</t>
  </si>
  <si>
    <t>Fixed Printing Costs</t>
  </si>
  <si>
    <t>Total Cost</t>
  </si>
  <si>
    <t>TOTAL (F)</t>
  </si>
  <si>
    <t>Total Allowable Costs (E + F)</t>
  </si>
  <si>
    <t>Shipping &amp; Handling</t>
  </si>
  <si>
    <t>Administration (&amp; Profit)</t>
  </si>
  <si>
    <t>Enter the results on line 1 of Attachment III.  If neither of these Forms is appropriate, create/modify a form and place it here. Please keep all formulas.</t>
  </si>
  <si>
    <t>YEAR</t>
  </si>
  <si>
    <t>Line Explanation</t>
  </si>
  <si>
    <t>SSSG</t>
  </si>
  <si>
    <t xml:space="preserve">The SSSG Comparison form must be filled out by carriers who are state mandated to TCR. </t>
  </si>
  <si>
    <t>Attachment IIIA - Backup Line 1 Form - TCR &amp; CRC</t>
  </si>
  <si>
    <t>Attachment III - RECONCILIATION FORM</t>
  </si>
  <si>
    <t>Attachment IIIA - Backup Line 1 Form - ACR</t>
  </si>
  <si>
    <t>Attachment IIIA - Special Benefits Loading Form</t>
  </si>
  <si>
    <t>Attachment IIIA - Brochure Printing Costs Form</t>
  </si>
  <si>
    <t>Attachment IIIA - Medicare Loading Form</t>
  </si>
  <si>
    <t>Attachment IIIA - SSSG Comparison Form</t>
  </si>
  <si>
    <r>
      <t>Enter this amount on line 12 of Attachment III. OPM will reimburse the amount the carrier actually spent to produce the</t>
    </r>
    <r>
      <rPr>
        <b/>
        <sz val="10"/>
        <color theme="1"/>
        <rFont val="Calibri"/>
        <family val="2"/>
        <scheme val="minor"/>
      </rPr>
      <t xml:space="preserve"> OPM </t>
    </r>
  </si>
  <si>
    <r>
      <rPr>
        <b/>
        <sz val="10"/>
        <color theme="1"/>
        <rFont val="Calibri"/>
        <family val="2"/>
        <scheme val="minor"/>
      </rPr>
      <t>approved quantity</t>
    </r>
    <r>
      <rPr>
        <sz val="10"/>
        <color theme="1"/>
        <rFont val="Calibri"/>
        <family val="2"/>
        <scheme val="minor"/>
      </rPr>
      <t xml:space="preserve"> of brochures.  Submit documentation, such as paid invoices, helpful in evaluating the reasonableness of your </t>
    </r>
  </si>
  <si>
    <t xml:space="preserve">requested amount.  Note that the amount claimed may only be for OPM brochures or rate sheets and corresponding shipping and </t>
  </si>
  <si>
    <t xml:space="preserve">handling (shipping from the printer to the carrier only).  No costs for provider directories, business cards, or other promotional </t>
  </si>
  <si>
    <t xml:space="preserve">materials may be included. </t>
  </si>
  <si>
    <t>CARRIER NAME</t>
  </si>
  <si>
    <t>OPTION (High/Standard/HDHP/CDHP/Basic/Value)</t>
  </si>
  <si>
    <t>2a. Special Benefits Loading [Enter Details]</t>
  </si>
  <si>
    <t>2b. Special Benefits Loading [Enter Details]</t>
  </si>
  <si>
    <t>4a. Standard Loadings / Extension of Coverage [.004x(3)]</t>
  </si>
  <si>
    <t>4b. Standard Loadings / Medicare Loading</t>
  </si>
  <si>
    <t>5b. (i) SSSG Discount</t>
  </si>
  <si>
    <t>5b. (ii) Other Discount</t>
  </si>
  <si>
    <t>TOTAL</t>
  </si>
  <si>
    <t>(A)
Count</t>
  </si>
  <si>
    <t>(B)
Cost of Benefits</t>
  </si>
  <si>
    <t>(D)
Money from CMS</t>
  </si>
  <si>
    <t>Plan Cost
A*(B-C-D)</t>
  </si>
  <si>
    <t>7. Difference ((5c) - (6))
+ = Underpayment to Carrier
- = Overpayment to Carrier</t>
  </si>
  <si>
    <t>Percentage</t>
  </si>
  <si>
    <t>Description</t>
  </si>
  <si>
    <t xml:space="preserve">TOTAL (E) </t>
  </si>
  <si>
    <t>Total Plan Costs (E)</t>
  </si>
  <si>
    <t>Total Count</t>
  </si>
  <si>
    <t>*These rates are subject to audit in accordance with the carrier's contract with OPM.</t>
  </si>
  <si>
    <t>3. FEHB/PSHB Rates Plus Special Loadings</t>
  </si>
  <si>
    <t>9. Payment Due Carrier/(FEHB/PSHB)</t>
  </si>
  <si>
    <t>4d. FEIO/PSIO Approved Premium Underpayment Percentage</t>
  </si>
  <si>
    <t>10. Subtotal Amount Due Carrier/(FEHB)/PSHB</t>
  </si>
  <si>
    <t>11. Outstanding Amount Due  Carrier/(FEHB/PSHB)</t>
  </si>
  <si>
    <t>13. Total Amount Due Carrier/(FEHB/PSHB)</t>
  </si>
  <si>
    <t>FEHB/PSHB</t>
  </si>
  <si>
    <t>(C) 
FEHB/PSHB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</si>
</sst>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16" applyNumberFormat="0" applyFill="0" applyBorder="0" applyAlignment="0" applyProtection="0"/>
    <xf numFmtId="0" fontId="10" fillId="0" borderId="0" applyNumberFormat="0" applyFill="0" applyAlignment="0" applyProtection="0"/>
  </cellStyleXfs>
  <cellXfs count="1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4" fontId="0" fillId="0" borderId="4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1" fontId="0" fillId="0" borderId="4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right" vertical="center"/>
    </xf>
    <xf numFmtId="1" fontId="0" fillId="0" borderId="4" xfId="0" applyNumberFormat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164" fontId="0" fillId="0" borderId="12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vertical="center" wrapText="1"/>
    </xf>
    <xf numFmtId="0" fontId="0" fillId="0" borderId="4" xfId="0" applyBorder="1"/>
    <xf numFmtId="164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15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3" fillId="0" borderId="4" xfId="0" applyFont="1" applyBorder="1" applyAlignment="1">
      <alignment horizontal="left" vertical="top" wrapText="1"/>
    </xf>
    <xf numFmtId="8" fontId="3" fillId="0" borderId="4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/>
    </xf>
    <xf numFmtId="8" fontId="3" fillId="0" borderId="4" xfId="0" applyNumberFormat="1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 wrapText="1"/>
    </xf>
    <xf numFmtId="0" fontId="4" fillId="2" borderId="14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9" fillId="2" borderId="15" xfId="3" applyFill="1" applyBorder="1" applyAlignment="1">
      <alignment horizontal="left" vertical="center"/>
    </xf>
    <xf numFmtId="0" fontId="10" fillId="2" borderId="0" xfId="4" applyFill="1" applyAlignment="1">
      <alignment horizontal="left" vertical="center"/>
    </xf>
    <xf numFmtId="165" fontId="0" fillId="0" borderId="2" xfId="0" applyNumberFormat="1" applyBorder="1" applyAlignment="1">
      <alignment horizontal="right" vertical="center"/>
    </xf>
    <xf numFmtId="0" fontId="1" fillId="2" borderId="4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164" fontId="0" fillId="0" borderId="15" xfId="0" applyNumberFormat="1" applyBorder="1" applyAlignment="1">
      <alignment horizontal="right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5" fontId="0" fillId="0" borderId="12" xfId="0" applyNumberFormat="1" applyBorder="1" applyAlignment="1">
      <alignment horizontal="right" vertical="center"/>
    </xf>
    <xf numFmtId="0" fontId="0" fillId="0" borderId="13" xfId="0" applyBorder="1"/>
    <xf numFmtId="0" fontId="1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165" fontId="0" fillId="0" borderId="14" xfId="0" applyNumberFormat="1" applyBorder="1" applyAlignment="1">
      <alignment horizontal="right" vertical="center"/>
    </xf>
    <xf numFmtId="0" fontId="0" fillId="0" borderId="15" xfId="0" applyBorder="1"/>
    <xf numFmtId="0" fontId="0" fillId="0" borderId="1" xfId="0" applyBorder="1"/>
    <xf numFmtId="0" fontId="0" fillId="0" borderId="3" xfId="0" applyBorder="1"/>
    <xf numFmtId="0" fontId="0" fillId="0" borderId="12" xfId="0" applyBorder="1"/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3" fillId="0" borderId="3" xfId="0" applyFont="1" applyBorder="1" applyAlignment="1">
      <alignment horizontal="right" vertical="top" wrapText="1"/>
    </xf>
    <xf numFmtId="8" fontId="3" fillId="0" borderId="3" xfId="0" applyNumberFormat="1" applyFont="1" applyBorder="1" applyAlignment="1">
      <alignment horizontal="right" vertical="top"/>
    </xf>
    <xf numFmtId="164" fontId="0" fillId="0" borderId="3" xfId="0" applyNumberForma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1" fillId="2" borderId="7" xfId="0" applyFont="1" applyFill="1" applyBorder="1" applyAlignment="1">
      <alignment horizontal="center" vertical="center"/>
    </xf>
    <xf numFmtId="165" fontId="0" fillId="0" borderId="15" xfId="0" applyNumberFormat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0" fillId="0" borderId="13" xfId="0" applyNumberFormat="1" applyBorder="1" applyAlignment="1">
      <alignment horizontal="left" vertical="center"/>
    </xf>
    <xf numFmtId="1" fontId="0" fillId="0" borderId="12" xfId="0" applyNumberFormat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" fontId="0" fillId="0" borderId="9" xfId="0" applyNumberForma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10" fontId="0" fillId="0" borderId="3" xfId="0" applyNumberFormat="1" applyBorder="1" applyAlignment="1">
      <alignment horizontal="right"/>
    </xf>
    <xf numFmtId="0" fontId="1" fillId="2" borderId="15" xfId="0" applyFont="1" applyFill="1" applyBorder="1" applyAlignment="1">
      <alignment horizontal="left"/>
    </xf>
    <xf numFmtId="164" fontId="0" fillId="0" borderId="15" xfId="0" applyNumberFormat="1" applyBorder="1" applyAlignment="1">
      <alignment horizontal="right"/>
    </xf>
    <xf numFmtId="0" fontId="4" fillId="2" borderId="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right"/>
    </xf>
    <xf numFmtId="10" fontId="0" fillId="0" borderId="3" xfId="2" applyNumberFormat="1" applyFont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0" fontId="1" fillId="2" borderId="12" xfId="0" applyFont="1" applyFill="1" applyBorder="1" applyAlignment="1">
      <alignment horizontal="left"/>
    </xf>
    <xf numFmtId="164" fontId="0" fillId="0" borderId="15" xfId="1" applyNumberFormat="1" applyFont="1" applyBorder="1" applyAlignment="1">
      <alignment horizontal="right"/>
    </xf>
    <xf numFmtId="1" fontId="0" fillId="0" borderId="3" xfId="0" applyNumberFormat="1" applyBorder="1" applyAlignment="1">
      <alignment horizontal="right" vertical="center"/>
    </xf>
    <xf numFmtId="0" fontId="1" fillId="2" borderId="13" xfId="0" applyFont="1" applyFill="1" applyBorder="1" applyAlignment="1">
      <alignment horizontal="right" vertical="center"/>
    </xf>
  </cellXfs>
  <cellStyles count="5">
    <cellStyle name="Currency" xfId="1" builtinId="4"/>
    <cellStyle name="Heading 1" xfId="3" builtinId="16" customBuiltin="1"/>
    <cellStyle name="Heading 2" xfId="4" builtinId="17" customBuiltin="1"/>
    <cellStyle name="Normal" xfId="0" builtinId="0"/>
    <cellStyle name="Percent" xfId="2" builtinId="5"/>
  </cellStyles>
  <dxfs count="95">
    <dxf>
      <numFmt numFmtId="164" formatCode="&quot;$&quot;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64" formatCode="&quot;$&quot;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64" formatCode="&quot;$&quot;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&quot;$&quot;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numFmt numFmtId="164" formatCode="&quot;$&quot;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&quot;$&quot;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&quot;$&quot;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&quot;$&quot;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&quot;$&quot;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numFmt numFmtId="164" formatCode="&quot;$&quot;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border outline="0">
        <right style="thin">
          <color indexed="64"/>
        </right>
        <bottom style="thin">
          <color indexed="64"/>
        </bottom>
      </border>
    </dxf>
    <dxf>
      <numFmt numFmtId="164" formatCode="&quot;$&quot;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border outline="0"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numFmt numFmtId="165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"/>
      <alignment horizontal="righ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2" defaultTableStyle="TableStyleMedium2" defaultPivotStyle="PivotStyleLight16">
    <tableStyle name="Table Style 1" pivot="0" count="0" xr9:uid="{244C77DA-D870-4A03-A2F6-EB3C02DC629F}"/>
    <tableStyle name="Table Style 2" pivot="0" count="0" xr9:uid="{A3E94880-70EE-4A33-8020-DAC0318C697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A218EF-CEBA-4CF5-AC5C-FB7B97C8C78C}" name="Biweekly_Rates" displayName="Biweekly_Rates" ref="A10:D26" totalsRowShown="0" tableBorderDxfId="94">
  <autoFilter ref="A10:D26" xr:uid="{2DA218EF-CEBA-4CF5-AC5C-FB7B97C8C78C}">
    <filterColumn colId="0" hiddenButton="1"/>
    <filterColumn colId="1" hiddenButton="1"/>
    <filterColumn colId="2" hiddenButton="1"/>
    <filterColumn colId="3" hiddenButton="1"/>
  </autoFilter>
  <tableColumns count="4">
    <tableColumn id="1" xr3:uid="{E22DB5BE-5929-47F2-B791-40952F30203D}" name="Description" dataDxfId="93"/>
    <tableColumn id="2" xr3:uid="{B5824F4B-93D9-44C1-9FCE-7FB783F90225}" name="SELF"/>
    <tableColumn id="3" xr3:uid="{FCE6074F-3D5A-463B-8DD2-EC52C9DF9EBC}" name="SELF+1"/>
    <tableColumn id="4" xr3:uid="{4E990896-29DB-4D33-BF92-1184D2A2803E}" name="FAMILY"/>
  </tableColumns>
  <tableStyleInfo name="Table Style 1" showFirstColumn="1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812FCC6-6548-4FB6-81A0-41FA90F105C4}" name="MedicareLoading" displayName="MedicareLoading" ref="A4:F9" totalsRowCount="1" headerRowDxfId="44" dataDxfId="43" tableBorderDxfId="42">
  <autoFilter ref="A4:F8" xr:uid="{2812FCC6-6548-4FB6-81A0-41FA90F105C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89B3B95-0831-436C-B160-634984B289F3}" name="Medicare Coverage " totalsRowLabel="Total Count" dataDxfId="41" totalsRowDxfId="40"/>
    <tableColumn id="2" xr3:uid="{38345CBC-5B2B-40A6-B99B-1E195B45D267}" name="(A)_x000a_Count" totalsRowFunction="sum" dataDxfId="39" totalsRowDxfId="38"/>
    <tableColumn id="3" xr3:uid="{9CB2E692-07B7-41A3-9DD7-3215C6CEF3A3}" name="(B)_x000a_Cost of Benefits" dataDxfId="37" totalsRowDxfId="36"/>
    <tableColumn id="4" xr3:uid="{D9C7227E-5CF9-4EC2-88DD-4CF91C19888C}" name="(C) _x000a_FEHB/PSHB Premium" dataDxfId="35" totalsRowDxfId="34"/>
    <tableColumn id="5" xr3:uid="{A2AC5AA6-E4D0-4143-A12A-C40C77B27976}" name="(D)_x000a_Money from CMS" totalsRowLabel="Total Plan Costs (E)" dataDxfId="33" totalsRowDxfId="32"/>
    <tableColumn id="6" xr3:uid="{E22E9DB0-A603-43AC-AD2D-62D0A1A1BEBB}" name="Plan Cost_x000a_A*(B-C-D)" totalsRowFunction="custom" dataDxfId="31" totalsRowDxfId="30">
      <totalsRowFormula>ROUND(SUM(F5:F8),2)</totalsRowFormula>
    </tableColumn>
  </tableColumns>
  <tableStyleInfo name="Table Style 1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4AC1CD0-66F1-4624-B9DA-E44660B315F4}" name="Table12" displayName="Table12" ref="A11:B15" headerRowCount="0" totalsRowShown="0" headerRowBorderDxfId="29" tableBorderDxfId="28" totalsRowBorderDxfId="27">
  <tableColumns count="2">
    <tableColumn id="1" xr3:uid="{1EE3C6C5-86F4-461B-99A0-BEECFBD245A7}" name="Column1" headerRowDxfId="26" dataDxfId="25"/>
    <tableColumn id="2" xr3:uid="{C1D1725C-F455-4861-92DB-E0AE9A79C809}" name="Column2" headerRowDxfId="24" dataDxfId="23"/>
  </tableColumns>
  <tableStyleInfo name="Table Style 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08D19F9-094B-4ACC-B53A-5CBD8B82ADF8}" name="Variable_Printing_Costs" displayName="Variable_Printing_Costs" ref="A9:E14" totalsRowCount="1" headerRowDxfId="22" headerRowBorderDxfId="21" tableBorderDxfId="20" totalsRowBorderDxfId="19">
  <autoFilter ref="A9:E13" xr:uid="{708D19F9-094B-4ACC-B53A-5CBD8B82ADF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7DC1052-62F8-4C35-84CA-BF8D30E3AA3D}" name="Variable Printing Costs" totalsRowLabel="TOTAL (E) " dataDxfId="18" totalsRowDxfId="17"/>
    <tableColumn id="2" xr3:uid="{44DE7FB1-39F4-4580-928D-F4E98A2BE929}" name="Quantity (B)" dataDxfId="16" totalsRowDxfId="15"/>
    <tableColumn id="3" xr3:uid="{FF500F82-4A04-421C-A6A3-B5A6ED2F6AAD}" name="Total Cost (C)" dataDxfId="14" totalsRowDxfId="13"/>
    <tableColumn id="4" xr3:uid="{4CA159F9-8C38-4654-8B51-7EFDE3D55D29}" name="Price/Item (D = C / B)" dataDxfId="12" totalsRowDxfId="11">
      <calculatedColumnFormula>IF(B10="","",C10/B10)</calculatedColumnFormula>
    </tableColumn>
    <tableColumn id="5" xr3:uid="{851534AA-FC9C-4924-98BC-1306A4FD7630}" name="Allowable Cost (A * D)" totalsRowFunction="sum" dataDxfId="10" totalsRowDxfId="9">
      <calculatedColumnFormula>IF(B10="","",ROUND(MIN($B$8,B10)*D10,2))</calculatedColumnFormula>
    </tableColumn>
  </tableColumns>
  <tableStyleInfo name="Table Style 1" showFirstColumn="1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AB2AF39-D987-4246-A449-0AFEC320FB23}" name="Fixed_Printing_Costs" displayName="Fixed_Printing_Costs" ref="A15:B19" totalsRowCount="1" headerRowDxfId="8" dataDxfId="6" headerRowBorderDxfId="7" tableBorderDxfId="5" totalsRowBorderDxfId="4">
  <autoFilter ref="A15:B18" xr:uid="{EAB2AF39-D987-4246-A449-0AFEC320FB23}">
    <filterColumn colId="0" hiddenButton="1"/>
    <filterColumn colId="1" hiddenButton="1"/>
  </autoFilter>
  <tableColumns count="2">
    <tableColumn id="1" xr3:uid="{9CFEE857-01B9-4E0A-8670-6E4CDFDBC40F}" name="Fixed Printing Costs" totalsRowLabel="TOTAL (F)" dataDxfId="3" totalsRowDxfId="2"/>
    <tableColumn id="5" xr3:uid="{E9DF8FA4-22F7-4911-BE6B-F3800AEC7A9C}" name="Total Cost" totalsRowFunction="sum" dataDxfId="1" totalsRowDxfId="0"/>
  </tableColumns>
  <tableStyleInfo showFirstColumn="1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167452-C2AB-490E-81BC-7F3DED74805B}" name="Reconciliation_Totals" displayName="Reconciliation_Totals" ref="A28:B32" totalsRowShown="0" tableBorderDxfId="92">
  <autoFilter ref="A28:B32" xr:uid="{88167452-C2AB-490E-81BC-7F3DED74805B}">
    <filterColumn colId="0" hiddenButton="1"/>
    <filterColumn colId="1" hiddenButton="1"/>
  </autoFilter>
  <tableColumns count="2">
    <tableColumn id="1" xr3:uid="{9B456B2A-E310-4781-8D42-FE574AE58BBA}" name="Description"/>
    <tableColumn id="2" xr3:uid="{550FDA0A-69FB-4263-966F-EDF299D6370E}" name="TOTAL" dataDxfId="91"/>
  </tableColumns>
  <tableStyleInfo name="Table Style 1" showFirstColumn="1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FEFCC1B-1F55-4F6E-8471-F1AB98CB2BF8}" name="Recon_Table2_Row4d" displayName="Recon_Table2_Row4d" ref="F17:G18" totalsRowShown="0" tableBorderDxfId="90">
  <autoFilter ref="F17:G18" xr:uid="{1FEFCC1B-1F55-4F6E-8471-F1AB98CB2BF8}">
    <filterColumn colId="0" hiddenButton="1"/>
    <filterColumn colId="1" hiddenButton="1"/>
  </autoFilter>
  <tableColumns count="2">
    <tableColumn id="1" xr3:uid="{A9924543-1444-46F3-8C49-058BE97DD8A9}" name="Description" dataDxfId="89"/>
    <tableColumn id="2" xr3:uid="{E4C363D8-D7B6-4A91-B0F8-DD645F0480CA}" name="Percentage" dataDxfId="88"/>
  </tableColumns>
  <tableStyleInfo name="Table Style 1" showFirstColumn="1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CD33A15-A165-4445-BC17-A1DF963B652F}" name="Carrier_Name" displayName="Carrier_Name" ref="A1:D8" headerRowCount="0" totalsRowShown="0" headerRowDxfId="87" tableBorderDxfId="86">
  <tableColumns count="4">
    <tableColumn id="1" xr3:uid="{CE428746-8AC1-46A4-B105-D7C585D54A7D}" name="Column1" headerRowDxfId="85" dataDxfId="84" headerRowCellStyle="Heading 1"/>
    <tableColumn id="2" xr3:uid="{A9F88E1B-87F0-4B4C-99CF-1FC87F68603D}" name="Column2" headerRowDxfId="83" dataDxfId="82"/>
    <tableColumn id="3" xr3:uid="{713DE4D4-ECD4-4D84-8054-65488057DE36}" name="Column3" headerRowDxfId="81"/>
    <tableColumn id="4" xr3:uid="{6BA8BF39-5925-4E1B-B970-7ACA187C6B17}" name="Column4" headerRowDxfId="80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7E19ACD-9D71-4A6D-99D4-12D314EAC519}" name="Backup_line_1_TRCCRC" displayName="Backup_line_1_TRCCRC" ref="A1:B15" headerRowCount="0" totalsRowShown="0" tableBorderDxfId="79">
  <tableColumns count="2">
    <tableColumn id="1" xr3:uid="{C95CA95F-3512-43A4-9B86-AE66A541E359}" name="Column1" headerRowDxfId="78" dataDxfId="77" headerRowCellStyle="Heading 2"/>
    <tableColumn id="2" xr3:uid="{54EF01A5-7A90-4C0B-A1E4-69D6D33EE7E4}" name="Column2" headerRowDxfId="76" dataDxfId="75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9F6301D-5036-4BC4-8DB9-5992278BEBFB}" name="Backup__1_form_ACR" displayName="Backup__1_form_ACR" ref="A1:B22" headerRowCount="0" totalsRowShown="0" tableBorderDxfId="74">
  <tableColumns count="2">
    <tableColumn id="1" xr3:uid="{B983F187-F94D-43DD-A896-2813468C9C03}" name="Column1" headerRowDxfId="73" dataDxfId="72" headerRowCellStyle="Heading 2"/>
    <tableColumn id="2" xr3:uid="{E41C87C5-D65E-4AEE-A659-C4E42F7CBAF7}" name="Column2" headerRowDxfId="71" dataDxfId="70" dataCellStyle="Currency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6DD07ED-A6EE-4C86-B291-999C4E98FC12}" name="SSSG_Comparison" displayName="SSSG_Comparison" ref="A3:C29" totalsRowShown="0" headerRowDxfId="69" headerRowBorderDxfId="68" tableBorderDxfId="67" totalsRowBorderDxfId="66">
  <autoFilter ref="A3:C29" xr:uid="{F6DD07ED-A6EE-4C86-B291-999C4E98FC12}">
    <filterColumn colId="0" hiddenButton="1"/>
    <filterColumn colId="1" hiddenButton="1"/>
    <filterColumn colId="2" hiddenButton="1"/>
  </autoFilter>
  <tableColumns count="3">
    <tableColumn id="1" xr3:uid="{FF27905E-0AE3-4905-85A4-4C2C2638B469}" name="Line Explanation" dataDxfId="65"/>
    <tableColumn id="2" xr3:uid="{480B778C-B55D-4AC7-AC1E-BA319B839829}" name="FEHB/PSHB" dataDxfId="64"/>
    <tableColumn id="3" xr3:uid="{285CD79C-6319-4450-BF78-01D1938B0839}" name="SSSG" dataDxfId="63"/>
  </tableColumns>
  <tableStyleInfo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E90243-770F-4C14-9233-CD2AEE57F751}" name="Special_Benefits_Loading" displayName="Special_Benefits_Loading" ref="A5:F15" totalsRowShown="0" headerRowDxfId="62" headerRowBorderDxfId="61" tableBorderDxfId="60" totalsRowBorderDxfId="59">
  <autoFilter ref="A5:F15" xr:uid="{52E90243-770F-4C14-9233-CD2AEE57F75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C262BC8-AF00-4AFD-B66F-9473B1F0ABFB}" name="Benefit" dataDxfId="58"/>
    <tableColumn id="2" xr3:uid="{2F0CE656-ED7F-4C92-BDF3-0D362B5EB2F3}" name="Derivation" dataDxfId="57"/>
    <tableColumn id="3" xr3:uid="{5C5EBA55-6862-4253-8837-30E7B74F92DF}" name="Cost/Member" dataDxfId="56"/>
    <tableColumn id="4" xr3:uid="{DA1422C6-C3CB-428B-A149-CC8E0E4BB3FD}" name="Self Rates" dataDxfId="55"/>
    <tableColumn id="5" xr3:uid="{9E222238-D473-4C4F-A5C6-4D385F0F917A}" name="Self+1 Rates" dataDxfId="54"/>
    <tableColumn id="6" xr3:uid="{6381B00B-AC91-49FB-83A6-1BEB5C256872}" name="Family Rates" dataDxfId="53"/>
  </tableColumns>
  <tableStyleInfo name="Table Style 1" showFirstColumn="1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EA7BA68-869F-4A58-B6A9-7D7D382764DA}" name="Attachment_3A" displayName="Attachment_3A" ref="A1:F4" headerRowCount="0" totalsRowShown="0" headerRowDxfId="52" tableBorderDxfId="51">
  <tableColumns count="6">
    <tableColumn id="1" xr3:uid="{767774E8-4062-464F-B16B-FEFEB552E12E}" name="Column1" headerRowDxfId="50" headerRowCellStyle="Heading 2"/>
    <tableColumn id="2" xr3:uid="{47143C89-E85E-4966-85CF-22F9509C643F}" name="Column2" headerRowDxfId="49"/>
    <tableColumn id="3" xr3:uid="{4AD3642E-A0DF-48EB-934C-07DA7B8C692E}" name="Column3" headerRowDxfId="48"/>
    <tableColumn id="4" xr3:uid="{F72C112E-16FA-4087-95DA-02F9A3D8E6AB}" name="Column4" headerRowDxfId="47"/>
    <tableColumn id="5" xr3:uid="{D7EB2275-1028-4393-AE04-30C119ECEF4B}" name="Column5" headerRowDxfId="46"/>
    <tableColumn id="6" xr3:uid="{A72508EC-56C1-4713-81DB-A02C9061C92F}" name="Column6" headerRowDxfId="45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zoomScaleNormal="100" workbookViewId="0">
      <selection activeCell="B8" sqref="B8"/>
    </sheetView>
  </sheetViews>
  <sheetFormatPr defaultRowHeight="15" x14ac:dyDescent="0.25"/>
  <cols>
    <col min="1" max="1" width="51.42578125" customWidth="1"/>
    <col min="2" max="4" width="17.7109375" customWidth="1"/>
    <col min="6" max="6" width="58.140625" customWidth="1"/>
    <col min="7" max="7" width="10.7109375" bestFit="1" customWidth="1"/>
  </cols>
  <sheetData>
    <row r="1" spans="1:4" ht="18" customHeight="1" x14ac:dyDescent="0.25">
      <c r="A1" s="64" t="s">
        <v>83</v>
      </c>
      <c r="B1" s="9"/>
      <c r="C1" s="9"/>
      <c r="D1" s="10"/>
    </row>
    <row r="2" spans="1:4" ht="18" customHeight="1" x14ac:dyDescent="0.25">
      <c r="A2" s="11"/>
      <c r="B2" s="12"/>
      <c r="C2" s="12"/>
      <c r="D2" s="13"/>
    </row>
    <row r="3" spans="1:4" ht="18" customHeight="1" x14ac:dyDescent="0.25">
      <c r="A3" s="65" t="str">
        <f>"BIWEEKLY NET-TO-CARRIER RATES ("&amp;year&amp;" CONTRACT YEAR)"</f>
        <v>BIWEEKLY NET-TO-CARRIER RATES (2026 CONTRACT YEAR)</v>
      </c>
      <c r="B3" s="34"/>
      <c r="C3" s="34"/>
      <c r="D3" s="35"/>
    </row>
    <row r="4" spans="1:4" ht="18" customHeight="1" x14ac:dyDescent="0.25">
      <c r="A4" s="70" t="s">
        <v>94</v>
      </c>
      <c r="B4" s="14"/>
    </row>
    <row r="5" spans="1:4" ht="18" customHeight="1" x14ac:dyDescent="0.25">
      <c r="A5" s="70" t="s">
        <v>7</v>
      </c>
      <c r="B5" s="14"/>
    </row>
    <row r="6" spans="1:4" ht="18" customHeight="1" x14ac:dyDescent="0.25">
      <c r="A6" s="70" t="s">
        <v>6</v>
      </c>
      <c r="B6" s="14"/>
    </row>
    <row r="7" spans="1:4" ht="18" customHeight="1" x14ac:dyDescent="0.25">
      <c r="A7" s="70" t="s">
        <v>95</v>
      </c>
      <c r="B7" s="14"/>
    </row>
    <row r="8" spans="1:4" ht="18" customHeight="1" x14ac:dyDescent="0.25">
      <c r="A8" s="70" t="s">
        <v>78</v>
      </c>
      <c r="B8" s="14">
        <v>2026</v>
      </c>
    </row>
    <row r="9" spans="1:4" ht="18" customHeight="1" x14ac:dyDescent="0.25"/>
    <row r="10" spans="1:4" ht="18" customHeight="1" x14ac:dyDescent="0.25">
      <c r="A10" s="73" t="s">
        <v>109</v>
      </c>
      <c r="B10" s="73" t="s">
        <v>5</v>
      </c>
      <c r="C10" s="74" t="s">
        <v>4</v>
      </c>
      <c r="D10" s="22" t="s">
        <v>3</v>
      </c>
    </row>
    <row r="11" spans="1:4" ht="17.25" customHeight="1" x14ac:dyDescent="0.25">
      <c r="A11" s="15" t="str">
        <f>"1. Actual "&amp;year&amp;" FEHB/PSHB Rate Before Loadings"</f>
        <v>1. Actual 2026 FEHB/PSHB Rate Before Loadings</v>
      </c>
      <c r="B11" s="4"/>
      <c r="C11" s="3"/>
      <c r="D11" s="71"/>
    </row>
    <row r="12" spans="1:4" ht="16.899999999999999" customHeight="1" x14ac:dyDescent="0.25">
      <c r="A12" s="15" t="s">
        <v>96</v>
      </c>
      <c r="B12" s="4"/>
      <c r="C12" s="3"/>
      <c r="D12" s="71"/>
    </row>
    <row r="13" spans="1:4" ht="17.25" customHeight="1" x14ac:dyDescent="0.25">
      <c r="A13" s="15" t="s">
        <v>97</v>
      </c>
      <c r="B13" s="4"/>
      <c r="C13" s="3"/>
      <c r="D13" s="71"/>
    </row>
    <row r="14" spans="1:4" ht="17.25" customHeight="1" x14ac:dyDescent="0.25">
      <c r="A14" s="15" t="s">
        <v>114</v>
      </c>
      <c r="B14" s="4">
        <f>ROUND(SUM(B11:B13),2)</f>
        <v>0</v>
      </c>
      <c r="C14" s="3">
        <f>ROUND(SUM(C11:C13),2)</f>
        <v>0</v>
      </c>
      <c r="D14" s="71">
        <f>ROUND(SUM(D11:D13),2)</f>
        <v>0</v>
      </c>
    </row>
    <row r="15" spans="1:4" ht="17.25" customHeight="1" x14ac:dyDescent="0.25">
      <c r="A15" s="67" t="s">
        <v>98</v>
      </c>
      <c r="B15" s="4"/>
      <c r="C15" s="3"/>
      <c r="D15" s="71"/>
    </row>
    <row r="16" spans="1:4" ht="17.25" customHeight="1" x14ac:dyDescent="0.25">
      <c r="A16" s="67" t="s">
        <v>99</v>
      </c>
      <c r="B16" s="4"/>
      <c r="C16" s="3"/>
      <c r="D16" s="71"/>
    </row>
    <row r="17" spans="1:7" ht="17.25" customHeight="1" x14ac:dyDescent="0.25">
      <c r="A17" s="96" t="s">
        <v>2</v>
      </c>
      <c r="B17" s="4">
        <f>ROUND(SUM(B14:B16),2)</f>
        <v>0</v>
      </c>
      <c r="C17" s="3">
        <f>ROUND(SUM(C14:C16),2)</f>
        <v>0</v>
      </c>
      <c r="D17" s="71">
        <f>ROUND(SUM(D14:D16),2)</f>
        <v>0</v>
      </c>
      <c r="F17" s="113" t="s">
        <v>109</v>
      </c>
      <c r="G17" s="99" t="s">
        <v>108</v>
      </c>
    </row>
    <row r="18" spans="1:7" ht="17.25" customHeight="1" x14ac:dyDescent="0.25">
      <c r="A18" s="67" t="s">
        <v>1</v>
      </c>
      <c r="B18" s="3">
        <f>ROUND(G18*B17,2)</f>
        <v>0</v>
      </c>
      <c r="C18" s="3">
        <f>ROUND(G18*C17,2)</f>
        <v>0</v>
      </c>
      <c r="D18" s="3">
        <f>ROUND(G18*D17,2)</f>
        <v>0</v>
      </c>
      <c r="F18" s="69" t="s">
        <v>116</v>
      </c>
      <c r="G18" s="100"/>
    </row>
    <row r="19" spans="1:7" ht="17.25" customHeight="1" x14ac:dyDescent="0.25">
      <c r="A19" s="67" t="str">
        <f>"5a. Total "&amp;year&amp;" FEHB/PSHB Rates Before Discount*"</f>
        <v>5a. Total 2026 FEHB/PSHB Rates Before Discount*</v>
      </c>
      <c r="B19" s="3">
        <f>ROUND(B17+B18,2)</f>
        <v>0</v>
      </c>
      <c r="C19" s="3">
        <f>ROUND(C17+C18,2)</f>
        <v>0</v>
      </c>
      <c r="D19" s="3">
        <f>ROUND(D17+D18,2)</f>
        <v>0</v>
      </c>
    </row>
    <row r="20" spans="1:7" ht="17.25" customHeight="1" x14ac:dyDescent="0.25">
      <c r="A20" s="67" t="s">
        <v>100</v>
      </c>
      <c r="B20" s="3"/>
      <c r="C20" s="3"/>
      <c r="D20" s="3"/>
    </row>
    <row r="21" spans="1:7" x14ac:dyDescent="0.25">
      <c r="A21" s="67" t="s">
        <v>101</v>
      </c>
      <c r="B21" s="3"/>
      <c r="C21" s="3"/>
      <c r="D21" s="3"/>
    </row>
    <row r="22" spans="1:7" ht="17.25" customHeight="1" x14ac:dyDescent="0.25">
      <c r="A22" s="67" t="str">
        <f>"5c. Final "&amp;year&amp;" FEHB/PSHB Rates [(5a) - (5bi) - (5bii)]"</f>
        <v>5c. Final 2026 FEHB/PSHB Rates [(5a) - (5bi) - (5bii)]</v>
      </c>
      <c r="B22" s="3">
        <f>ROUND(B19-B20-B21,2)</f>
        <v>0</v>
      </c>
      <c r="C22" s="3">
        <f>ROUND(C19-C20-C21,2)</f>
        <v>0</v>
      </c>
      <c r="D22" s="3">
        <f>ROUND(D19-D20-D21,2)</f>
        <v>0</v>
      </c>
    </row>
    <row r="23" spans="1:7" ht="17.25" customHeight="1" x14ac:dyDescent="0.25">
      <c r="A23" s="67" t="str">
        <f>"6. Contract Rates - "&amp;year&amp;"*"</f>
        <v>6. Contract Rates - 2026*</v>
      </c>
      <c r="B23" s="3"/>
      <c r="C23" s="3"/>
      <c r="D23" s="3"/>
    </row>
    <row r="24" spans="1:7" ht="48" customHeight="1" x14ac:dyDescent="0.25">
      <c r="A24" s="114" t="s">
        <v>107</v>
      </c>
      <c r="B24" s="3">
        <f>ROUND(B22-B23,2)</f>
        <v>0</v>
      </c>
      <c r="C24" s="3">
        <f>ROUND(C22-C23,2)</f>
        <v>0</v>
      </c>
      <c r="D24" s="3">
        <f>ROUND(D22-D23,2)</f>
        <v>0</v>
      </c>
    </row>
    <row r="25" spans="1:7" ht="17.25" customHeight="1" x14ac:dyDescent="0.25">
      <c r="A25" s="67" t="str">
        <f>"8. March 31, "&amp;year&amp;" Enrollment"</f>
        <v>8. March 31, 2026 Enrollment</v>
      </c>
      <c r="B25" s="5"/>
      <c r="C25" s="5"/>
      <c r="D25" s="5"/>
    </row>
    <row r="26" spans="1:7" ht="17.25" customHeight="1" x14ac:dyDescent="0.25">
      <c r="A26" s="69" t="s">
        <v>115</v>
      </c>
      <c r="B26" s="75">
        <f>ROUND(B24*B25*26,0)</f>
        <v>0</v>
      </c>
      <c r="C26" s="75">
        <f>ROUND(C24*C25*26,0)</f>
        <v>0</v>
      </c>
      <c r="D26" s="75">
        <f>ROUND(D24*D25*26,0)</f>
        <v>0</v>
      </c>
    </row>
    <row r="27" spans="1:7" ht="17.25" customHeight="1" x14ac:dyDescent="0.25">
      <c r="A27" s="16"/>
    </row>
    <row r="28" spans="1:7" x14ac:dyDescent="0.25">
      <c r="A28" s="73" t="s">
        <v>109</v>
      </c>
      <c r="B28" s="77" t="s">
        <v>102</v>
      </c>
    </row>
    <row r="29" spans="1:7" ht="17.25" customHeight="1" x14ac:dyDescent="0.25">
      <c r="A29" s="17" t="s">
        <v>117</v>
      </c>
      <c r="B29" s="66">
        <f>ROUND(SUM(B26:D26),2)</f>
        <v>0</v>
      </c>
    </row>
    <row r="30" spans="1:7" ht="17.25" customHeight="1" x14ac:dyDescent="0.25">
      <c r="A30" s="17" t="s">
        <v>118</v>
      </c>
      <c r="B30" s="66"/>
    </row>
    <row r="31" spans="1:7" ht="17.25" customHeight="1" x14ac:dyDescent="0.25">
      <c r="A31" s="17" t="s">
        <v>0</v>
      </c>
      <c r="B31" s="66"/>
    </row>
    <row r="32" spans="1:7" ht="17.25" customHeight="1" x14ac:dyDescent="0.25">
      <c r="A32" s="78" t="s">
        <v>119</v>
      </c>
      <c r="B32" s="79">
        <f>ROUND(SUM(B29:B31),0)</f>
        <v>0</v>
      </c>
    </row>
    <row r="33" spans="1:4" ht="17.25" customHeight="1" x14ac:dyDescent="0.25">
      <c r="A33" s="1"/>
      <c r="B33" s="1"/>
      <c r="C33" s="1"/>
      <c r="D33" s="1"/>
    </row>
    <row r="34" spans="1:4" ht="17.25" customHeight="1" x14ac:dyDescent="0.25">
      <c r="A34" s="16" t="s">
        <v>113</v>
      </c>
      <c r="B34" s="16"/>
      <c r="C34" s="16"/>
      <c r="D34" s="16"/>
    </row>
    <row r="35" spans="1:4" ht="17.25" customHeight="1" x14ac:dyDescent="0.25"/>
    <row r="36" spans="1:4" ht="17.25" customHeight="1" x14ac:dyDescent="0.25"/>
  </sheetData>
  <pageMargins left="0.7" right="0.7" top="0.75" bottom="0.75" header="0.3" footer="0.3"/>
  <pageSetup scale="88" orientation="portrait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showGridLines="0" zoomScaleNormal="100" workbookViewId="0"/>
  </sheetViews>
  <sheetFormatPr defaultRowHeight="15" x14ac:dyDescent="0.25"/>
  <cols>
    <col min="1" max="1" width="61.28515625" bestFit="1" customWidth="1"/>
    <col min="2" max="2" width="18.7109375" customWidth="1"/>
  </cols>
  <sheetData>
    <row r="1" spans="1:2" ht="36" customHeight="1" x14ac:dyDescent="0.25">
      <c r="A1" s="65" t="s">
        <v>82</v>
      </c>
      <c r="B1" s="37"/>
    </row>
    <row r="2" spans="1:2" ht="42.75" customHeight="1" x14ac:dyDescent="0.25">
      <c r="A2" s="38" t="s">
        <v>77</v>
      </c>
      <c r="B2" s="115"/>
    </row>
    <row r="3" spans="1:2" ht="18" customHeight="1" x14ac:dyDescent="0.25">
      <c r="A3" s="26" t="s">
        <v>8</v>
      </c>
      <c r="B3" s="116"/>
    </row>
    <row r="4" spans="1:2" ht="18" customHeight="1" x14ac:dyDescent="0.25">
      <c r="A4" s="26" t="s">
        <v>9</v>
      </c>
      <c r="B4" s="117"/>
    </row>
    <row r="5" spans="1:2" ht="18" customHeight="1" x14ac:dyDescent="0.25">
      <c r="A5" s="26" t="s">
        <v>10</v>
      </c>
      <c r="B5" s="117"/>
    </row>
    <row r="6" spans="1:2" ht="18" customHeight="1" x14ac:dyDescent="0.25">
      <c r="A6" s="26" t="s">
        <v>11</v>
      </c>
      <c r="B6" s="118"/>
    </row>
    <row r="7" spans="1:2" ht="18" customHeight="1" x14ac:dyDescent="0.25">
      <c r="A7" s="26" t="s">
        <v>13</v>
      </c>
      <c r="B7" s="118"/>
    </row>
    <row r="8" spans="1:2" ht="18" customHeight="1" x14ac:dyDescent="0.25">
      <c r="A8" s="26" t="s">
        <v>12</v>
      </c>
      <c r="B8" s="118"/>
    </row>
    <row r="9" spans="1:2" ht="18" customHeight="1" x14ac:dyDescent="0.25">
      <c r="A9" s="26" t="s">
        <v>14</v>
      </c>
      <c r="B9" s="117"/>
    </row>
    <row r="10" spans="1:2" ht="18" customHeight="1" x14ac:dyDescent="0.25">
      <c r="A10" s="26" t="s">
        <v>15</v>
      </c>
      <c r="B10" s="117"/>
    </row>
    <row r="11" spans="1:2" ht="18" customHeight="1" x14ac:dyDescent="0.25">
      <c r="A11" s="26" t="s">
        <v>16</v>
      </c>
      <c r="B11" s="117"/>
    </row>
    <row r="12" spans="1:2" ht="18" customHeight="1" x14ac:dyDescent="0.25">
      <c r="A12" s="26" t="s">
        <v>17</v>
      </c>
      <c r="B12" s="117"/>
    </row>
    <row r="13" spans="1:2" ht="18" customHeight="1" x14ac:dyDescent="0.25">
      <c r="A13" s="26" t="s">
        <v>18</v>
      </c>
      <c r="B13" s="116"/>
    </row>
    <row r="14" spans="1:2" ht="18" customHeight="1" x14ac:dyDescent="0.25">
      <c r="A14" s="26" t="s">
        <v>19</v>
      </c>
      <c r="B14" s="116"/>
    </row>
    <row r="15" spans="1:2" x14ac:dyDescent="0.25">
      <c r="A15" s="119" t="s">
        <v>20</v>
      </c>
      <c r="B15" s="120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2"/>
  <sheetViews>
    <sheetView showGridLines="0" zoomScaleNormal="100" workbookViewId="0">
      <selection activeCell="A7" sqref="A7"/>
    </sheetView>
  </sheetViews>
  <sheetFormatPr defaultRowHeight="15" x14ac:dyDescent="0.25"/>
  <cols>
    <col min="1" max="1" width="57" customWidth="1"/>
    <col min="2" max="2" width="20.7109375" customWidth="1"/>
  </cols>
  <sheetData>
    <row r="1" spans="1:2" ht="21" x14ac:dyDescent="0.25">
      <c r="A1" s="65" t="s">
        <v>84</v>
      </c>
      <c r="B1" s="121"/>
    </row>
    <row r="2" spans="1:2" ht="36.75" customHeight="1" x14ac:dyDescent="0.25">
      <c r="A2" s="27" t="s">
        <v>77</v>
      </c>
      <c r="B2" s="122"/>
    </row>
    <row r="3" spans="1:2" ht="18" customHeight="1" x14ac:dyDescent="0.25">
      <c r="A3" s="24" t="s">
        <v>21</v>
      </c>
      <c r="B3" s="123"/>
    </row>
    <row r="4" spans="1:2" ht="18" customHeight="1" x14ac:dyDescent="0.25">
      <c r="A4" s="24" t="s">
        <v>22</v>
      </c>
      <c r="B4" s="116"/>
    </row>
    <row r="5" spans="1:2" ht="18" customHeight="1" x14ac:dyDescent="0.25">
      <c r="A5" s="24" t="s">
        <v>23</v>
      </c>
      <c r="B5" s="116"/>
    </row>
    <row r="6" spans="1:2" ht="18" customHeight="1" x14ac:dyDescent="0.25">
      <c r="A6" s="26" t="s">
        <v>24</v>
      </c>
      <c r="B6" s="124"/>
    </row>
    <row r="7" spans="1:2" ht="18" customHeight="1" x14ac:dyDescent="0.25">
      <c r="A7" s="26" t="s">
        <v>25</v>
      </c>
      <c r="B7" s="124"/>
    </row>
    <row r="8" spans="1:2" ht="18" customHeight="1" x14ac:dyDescent="0.25">
      <c r="A8" s="26" t="s">
        <v>26</v>
      </c>
      <c r="B8" s="116"/>
    </row>
    <row r="9" spans="1:2" ht="18" customHeight="1" x14ac:dyDescent="0.25">
      <c r="A9" s="26" t="s">
        <v>76</v>
      </c>
      <c r="B9" s="116"/>
    </row>
    <row r="10" spans="1:2" ht="18" customHeight="1" x14ac:dyDescent="0.25">
      <c r="A10" s="26" t="s">
        <v>27</v>
      </c>
      <c r="B10" s="116"/>
    </row>
    <row r="11" spans="1:2" ht="18" customHeight="1" x14ac:dyDescent="0.25">
      <c r="A11" s="26" t="s">
        <v>28</v>
      </c>
      <c r="B11" s="123"/>
    </row>
    <row r="12" spans="1:2" ht="18" customHeight="1" x14ac:dyDescent="0.25">
      <c r="A12" s="26" t="s">
        <v>29</v>
      </c>
      <c r="B12" s="125"/>
    </row>
    <row r="13" spans="1:2" ht="18" customHeight="1" x14ac:dyDescent="0.25">
      <c r="A13" s="24" t="s">
        <v>11</v>
      </c>
      <c r="B13" s="118"/>
    </row>
    <row r="14" spans="1:2" ht="18" customHeight="1" x14ac:dyDescent="0.25">
      <c r="A14" s="24" t="s">
        <v>13</v>
      </c>
      <c r="B14" s="118"/>
    </row>
    <row r="15" spans="1:2" ht="18" customHeight="1" x14ac:dyDescent="0.25">
      <c r="A15" s="24" t="s">
        <v>12</v>
      </c>
      <c r="B15" s="118"/>
    </row>
    <row r="16" spans="1:2" ht="18" customHeight="1" x14ac:dyDescent="0.25">
      <c r="A16" s="24" t="s">
        <v>14</v>
      </c>
      <c r="B16" s="123"/>
    </row>
    <row r="17" spans="1:2" ht="18" customHeight="1" x14ac:dyDescent="0.25">
      <c r="A17" s="24" t="s">
        <v>15</v>
      </c>
      <c r="B17" s="123"/>
    </row>
    <row r="18" spans="1:2" ht="18" customHeight="1" x14ac:dyDescent="0.25">
      <c r="A18" s="24" t="s">
        <v>16</v>
      </c>
      <c r="B18" s="123"/>
    </row>
    <row r="19" spans="1:2" ht="18" customHeight="1" x14ac:dyDescent="0.25">
      <c r="A19" s="24" t="s">
        <v>17</v>
      </c>
      <c r="B19" s="123"/>
    </row>
    <row r="20" spans="1:2" ht="18" customHeight="1" x14ac:dyDescent="0.25">
      <c r="A20" s="24" t="s">
        <v>18</v>
      </c>
      <c r="B20" s="125"/>
    </row>
    <row r="21" spans="1:2" ht="18" customHeight="1" x14ac:dyDescent="0.25">
      <c r="A21" s="24" t="s">
        <v>19</v>
      </c>
      <c r="B21" s="125"/>
    </row>
    <row r="22" spans="1:2" x14ac:dyDescent="0.25">
      <c r="A22" s="126" t="s">
        <v>20</v>
      </c>
      <c r="B22" s="127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9"/>
  <sheetViews>
    <sheetView zoomScaleNormal="100" workbookViewId="0">
      <selection activeCell="B8" sqref="B8"/>
    </sheetView>
  </sheetViews>
  <sheetFormatPr defaultRowHeight="15" x14ac:dyDescent="0.25"/>
  <cols>
    <col min="1" max="1" width="26.7109375" customWidth="1"/>
    <col min="2" max="2" width="24" customWidth="1"/>
    <col min="3" max="3" width="24.28515625" customWidth="1"/>
  </cols>
  <sheetData>
    <row r="1" spans="1:3" ht="18" customHeight="1" x14ac:dyDescent="0.25">
      <c r="A1" s="65" t="s">
        <v>88</v>
      </c>
      <c r="B1" s="25"/>
      <c r="C1" s="25"/>
    </row>
    <row r="2" spans="1:3" x14ac:dyDescent="0.25">
      <c r="A2" s="39" t="s">
        <v>81</v>
      </c>
      <c r="B2" s="33"/>
      <c r="C2" s="33"/>
    </row>
    <row r="3" spans="1:3" ht="18" customHeight="1" x14ac:dyDescent="0.25">
      <c r="A3" s="21" t="s">
        <v>79</v>
      </c>
      <c r="B3" s="68" t="s">
        <v>120</v>
      </c>
      <c r="C3" s="20" t="s">
        <v>80</v>
      </c>
    </row>
    <row r="4" spans="1:3" ht="18" customHeight="1" x14ac:dyDescent="0.25">
      <c r="A4" s="81"/>
      <c r="B4" s="28"/>
      <c r="C4" s="82"/>
    </row>
    <row r="5" spans="1:3" ht="18" customHeight="1" x14ac:dyDescent="0.25">
      <c r="A5" s="81"/>
      <c r="B5" s="28"/>
      <c r="C5" s="82"/>
    </row>
    <row r="6" spans="1:3" ht="18" customHeight="1" x14ac:dyDescent="0.25">
      <c r="A6" s="81"/>
      <c r="B6" s="28"/>
      <c r="C6" s="82"/>
    </row>
    <row r="7" spans="1:3" ht="18" customHeight="1" x14ac:dyDescent="0.25">
      <c r="A7" s="81"/>
      <c r="B7" s="28"/>
      <c r="C7" s="82"/>
    </row>
    <row r="8" spans="1:3" ht="18" customHeight="1" x14ac:dyDescent="0.25">
      <c r="A8" s="81"/>
      <c r="B8" s="28"/>
      <c r="C8" s="82"/>
    </row>
    <row r="9" spans="1:3" ht="18" customHeight="1" x14ac:dyDescent="0.25">
      <c r="A9" s="81"/>
      <c r="B9" s="28"/>
      <c r="C9" s="82"/>
    </row>
    <row r="10" spans="1:3" ht="18" customHeight="1" x14ac:dyDescent="0.25">
      <c r="A10" s="81"/>
      <c r="B10" s="28"/>
      <c r="C10" s="82"/>
    </row>
    <row r="11" spans="1:3" ht="18" customHeight="1" x14ac:dyDescent="0.25">
      <c r="A11" s="81"/>
      <c r="B11" s="28"/>
      <c r="C11" s="82"/>
    </row>
    <row r="12" spans="1:3" ht="18" customHeight="1" x14ac:dyDescent="0.25">
      <c r="A12" s="81"/>
      <c r="B12" s="28"/>
      <c r="C12" s="82"/>
    </row>
    <row r="13" spans="1:3" ht="18" customHeight="1" x14ac:dyDescent="0.25">
      <c r="A13" s="81"/>
      <c r="B13" s="28"/>
      <c r="C13" s="82"/>
    </row>
    <row r="14" spans="1:3" ht="18" customHeight="1" x14ac:dyDescent="0.25">
      <c r="A14" s="81"/>
      <c r="B14" s="28"/>
      <c r="C14" s="82"/>
    </row>
    <row r="15" spans="1:3" ht="18" customHeight="1" x14ac:dyDescent="0.25">
      <c r="A15" s="81"/>
      <c r="B15" s="28"/>
      <c r="C15" s="82"/>
    </row>
    <row r="16" spans="1:3" ht="18" customHeight="1" x14ac:dyDescent="0.25">
      <c r="A16" s="81"/>
      <c r="B16" s="28"/>
      <c r="C16" s="82"/>
    </row>
    <row r="17" spans="1:3" ht="18" customHeight="1" x14ac:dyDescent="0.25">
      <c r="A17" s="81"/>
      <c r="B17" s="28"/>
      <c r="C17" s="82"/>
    </row>
    <row r="18" spans="1:3" ht="18" customHeight="1" x14ac:dyDescent="0.25">
      <c r="A18" s="81"/>
      <c r="B18" s="28"/>
      <c r="C18" s="82"/>
    </row>
    <row r="19" spans="1:3" ht="18" customHeight="1" x14ac:dyDescent="0.25">
      <c r="A19" s="81"/>
      <c r="B19" s="28"/>
      <c r="C19" s="82"/>
    </row>
    <row r="20" spans="1:3" ht="18" customHeight="1" x14ac:dyDescent="0.25">
      <c r="A20" s="81"/>
      <c r="B20" s="28"/>
      <c r="C20" s="82"/>
    </row>
    <row r="21" spans="1:3" ht="18" customHeight="1" x14ac:dyDescent="0.25">
      <c r="A21" s="81"/>
      <c r="B21" s="28"/>
      <c r="C21" s="82"/>
    </row>
    <row r="22" spans="1:3" ht="18" customHeight="1" x14ac:dyDescent="0.25">
      <c r="A22" s="81"/>
      <c r="B22" s="28"/>
      <c r="C22" s="82"/>
    </row>
    <row r="23" spans="1:3" ht="18" customHeight="1" x14ac:dyDescent="0.25">
      <c r="A23" s="81"/>
      <c r="B23" s="28"/>
      <c r="C23" s="82"/>
    </row>
    <row r="24" spans="1:3" ht="18" customHeight="1" x14ac:dyDescent="0.25">
      <c r="A24" s="81"/>
      <c r="B24" s="28"/>
      <c r="C24" s="82"/>
    </row>
    <row r="25" spans="1:3" ht="18" customHeight="1" x14ac:dyDescent="0.25">
      <c r="A25" s="81"/>
      <c r="B25" s="28"/>
      <c r="C25" s="82"/>
    </row>
    <row r="26" spans="1:3" ht="18" customHeight="1" x14ac:dyDescent="0.25">
      <c r="A26" s="81"/>
      <c r="B26" s="28"/>
      <c r="C26" s="82"/>
    </row>
    <row r="27" spans="1:3" ht="18" customHeight="1" x14ac:dyDescent="0.25">
      <c r="A27" s="81"/>
      <c r="B27" s="28"/>
      <c r="C27" s="82"/>
    </row>
    <row r="28" spans="1:3" ht="18" customHeight="1" x14ac:dyDescent="0.25">
      <c r="A28" s="81"/>
      <c r="B28" s="28"/>
      <c r="C28" s="82"/>
    </row>
    <row r="29" spans="1:3" ht="18" customHeight="1" x14ac:dyDescent="0.25">
      <c r="A29" s="76"/>
      <c r="B29" s="83"/>
      <c r="C29" s="80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showGridLines="0" zoomScaleNormal="100" workbookViewId="0">
      <selection activeCell="B6" sqref="B6"/>
    </sheetView>
  </sheetViews>
  <sheetFormatPr defaultRowHeight="15" x14ac:dyDescent="0.25"/>
  <cols>
    <col min="1" max="1" width="23.42578125" customWidth="1"/>
    <col min="2" max="2" width="20.28515625" customWidth="1"/>
    <col min="3" max="3" width="14.7109375" customWidth="1"/>
    <col min="4" max="4" width="13.28515625" customWidth="1"/>
    <col min="5" max="5" width="14.28515625" customWidth="1"/>
    <col min="6" max="6" width="17.7109375" customWidth="1"/>
  </cols>
  <sheetData>
    <row r="1" spans="1:6" ht="13.5" customHeight="1" x14ac:dyDescent="0.25">
      <c r="A1" s="65" t="s">
        <v>85</v>
      </c>
      <c r="B1" s="37"/>
      <c r="C1" s="37"/>
      <c r="D1" s="37"/>
      <c r="E1" s="37"/>
      <c r="F1" s="37"/>
    </row>
    <row r="2" spans="1:6" ht="12" customHeight="1" x14ac:dyDescent="0.25">
      <c r="A2" s="42" t="str">
        <f>"List your Special Benefit Loadings below and provide backup calculations for all loadings.  Enter either the actual rates filed with "</f>
        <v xml:space="preserve">List your Special Benefit Loadings below and provide backup calculations for all loadings.  Enter either the actual rates filed with </v>
      </c>
      <c r="B2" s="40"/>
      <c r="C2" s="40"/>
      <c r="D2" s="40"/>
      <c r="E2" s="40"/>
      <c r="F2" s="40"/>
    </row>
    <row r="3" spans="1:6" ht="12" customHeight="1" x14ac:dyDescent="0.25">
      <c r="A3" s="43" t="str">
        <f>"the State Insurance Department or recalculate the loading based on the actual "&amp;year&amp;" capitation rate.  If you do not file with the "</f>
        <v xml:space="preserve">the State Insurance Department or recalculate the loading based on the actual 2026 capitation rate.  If you do not file with the </v>
      </c>
      <c r="B3" s="41"/>
      <c r="C3" s="41"/>
      <c r="D3" s="41"/>
      <c r="E3" s="41"/>
      <c r="F3" s="41"/>
    </row>
    <row r="4" spans="1:6" ht="18" customHeight="1" x14ac:dyDescent="0.25">
      <c r="A4" s="43" t="str">
        <f>"State, submit other appropriate documentation for this benefit."</f>
        <v>State, submit other appropriate documentation for this benefit.</v>
      </c>
      <c r="B4" s="41"/>
      <c r="C4" s="41"/>
      <c r="D4" s="41"/>
      <c r="E4" s="41"/>
      <c r="F4" s="41"/>
    </row>
    <row r="5" spans="1:6" ht="76.5" customHeight="1" x14ac:dyDescent="0.25">
      <c r="A5" s="89" t="s">
        <v>30</v>
      </c>
      <c r="B5" s="90" t="s">
        <v>31</v>
      </c>
      <c r="C5" s="90" t="s">
        <v>32</v>
      </c>
      <c r="D5" s="90" t="s">
        <v>33</v>
      </c>
      <c r="E5" s="90" t="s">
        <v>19</v>
      </c>
      <c r="F5" s="91" t="s">
        <v>20</v>
      </c>
    </row>
    <row r="6" spans="1:6" ht="69.75" customHeight="1" x14ac:dyDescent="0.25">
      <c r="A6" s="84" t="s">
        <v>34</v>
      </c>
      <c r="B6" s="44" t="s">
        <v>35</v>
      </c>
      <c r="C6" s="48" t="s">
        <v>36</v>
      </c>
      <c r="D6" s="45">
        <v>25.44</v>
      </c>
      <c r="E6" s="44" t="s">
        <v>37</v>
      </c>
      <c r="F6" s="86" t="s">
        <v>38</v>
      </c>
    </row>
    <row r="7" spans="1:6" ht="30" customHeight="1" x14ac:dyDescent="0.25">
      <c r="A7" s="84" t="s">
        <v>39</v>
      </c>
      <c r="B7" s="44" t="s">
        <v>40</v>
      </c>
      <c r="C7" s="46" t="s">
        <v>41</v>
      </c>
      <c r="D7" s="47">
        <v>2.4300000000000002</v>
      </c>
      <c r="E7" s="47">
        <v>4.62</v>
      </c>
      <c r="F7" s="87">
        <v>5.59</v>
      </c>
    </row>
    <row r="8" spans="1:6" ht="30" customHeight="1" x14ac:dyDescent="0.25">
      <c r="A8" s="85" t="s">
        <v>42</v>
      </c>
      <c r="B8" s="30"/>
      <c r="C8" s="30"/>
      <c r="D8" s="29"/>
      <c r="E8" s="29"/>
      <c r="F8" s="88"/>
    </row>
    <row r="9" spans="1:6" ht="30" customHeight="1" x14ac:dyDescent="0.25">
      <c r="A9" s="85" t="s">
        <v>43</v>
      </c>
      <c r="B9" s="30"/>
      <c r="C9" s="30"/>
      <c r="D9" s="29"/>
      <c r="E9" s="29"/>
      <c r="F9" s="88"/>
    </row>
    <row r="10" spans="1:6" ht="30" customHeight="1" x14ac:dyDescent="0.25">
      <c r="A10" s="85" t="s">
        <v>44</v>
      </c>
      <c r="B10" s="30"/>
      <c r="C10" s="30"/>
      <c r="D10" s="29"/>
      <c r="E10" s="29"/>
      <c r="F10" s="88"/>
    </row>
    <row r="11" spans="1:6" ht="30" customHeight="1" x14ac:dyDescent="0.25">
      <c r="A11" s="85" t="s">
        <v>45</v>
      </c>
      <c r="B11" s="30"/>
      <c r="C11" s="30"/>
      <c r="D11" s="29"/>
      <c r="E11" s="29"/>
      <c r="F11" s="88"/>
    </row>
    <row r="12" spans="1:6" ht="30" customHeight="1" x14ac:dyDescent="0.25">
      <c r="A12" s="85" t="s">
        <v>46</v>
      </c>
      <c r="B12" s="30"/>
      <c r="C12" s="30"/>
      <c r="D12" s="29"/>
      <c r="E12" s="29"/>
      <c r="F12" s="88"/>
    </row>
    <row r="13" spans="1:6" ht="30" customHeight="1" x14ac:dyDescent="0.25">
      <c r="A13" s="85" t="s">
        <v>47</v>
      </c>
      <c r="B13" s="30"/>
      <c r="C13" s="30"/>
      <c r="D13" s="29"/>
      <c r="E13" s="29"/>
      <c r="F13" s="88"/>
    </row>
    <row r="14" spans="1:6" ht="30" customHeight="1" x14ac:dyDescent="0.25">
      <c r="A14" s="85" t="s">
        <v>48</v>
      </c>
      <c r="B14" s="30"/>
      <c r="C14" s="30"/>
      <c r="D14" s="29"/>
      <c r="E14" s="29"/>
      <c r="F14" s="88"/>
    </row>
    <row r="15" spans="1:6" x14ac:dyDescent="0.25">
      <c r="A15" s="92" t="s">
        <v>49</v>
      </c>
      <c r="B15" s="93"/>
      <c r="C15" s="93"/>
      <c r="D15" s="94"/>
      <c r="E15" s="94"/>
      <c r="F15" s="95"/>
    </row>
  </sheetData>
  <pageMargins left="0.7" right="0.7" top="0.75" bottom="0.75" header="0.3" footer="0.3"/>
  <pageSetup scale="77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showGridLines="0" zoomScaleNormal="100" workbookViewId="0">
      <selection activeCell="B11" sqref="B11"/>
    </sheetView>
  </sheetViews>
  <sheetFormatPr defaultRowHeight="15" x14ac:dyDescent="0.25"/>
  <cols>
    <col min="1" max="1" width="22.28515625" customWidth="1"/>
    <col min="2" max="4" width="14.28515625" customWidth="1"/>
    <col min="5" max="5" width="17.28515625" bestFit="1" customWidth="1"/>
    <col min="6" max="6" width="17.28515625" customWidth="1"/>
    <col min="8" max="8" width="10.7109375" customWidth="1"/>
  </cols>
  <sheetData>
    <row r="1" spans="1:6" ht="15" customHeight="1" x14ac:dyDescent="0.25">
      <c r="A1" s="65" t="s">
        <v>87</v>
      </c>
      <c r="B1" s="49"/>
      <c r="C1" s="49"/>
      <c r="D1" s="49"/>
      <c r="E1" s="49"/>
      <c r="F1" s="50"/>
    </row>
    <row r="2" spans="1:6" ht="18" customHeight="1" x14ac:dyDescent="0.25">
      <c r="A2" s="51"/>
      <c r="B2" s="52"/>
      <c r="C2" s="52"/>
      <c r="D2" s="52"/>
      <c r="E2" s="52"/>
      <c r="F2" s="53"/>
    </row>
    <row r="3" spans="1:6" ht="18" customHeight="1" x14ac:dyDescent="0.25">
      <c r="A3" s="39" t="s">
        <v>60</v>
      </c>
      <c r="B3" s="54"/>
      <c r="C3" s="54"/>
      <c r="D3" s="54"/>
      <c r="E3" s="54"/>
      <c r="F3" s="55"/>
    </row>
    <row r="4" spans="1:6" ht="45" x14ac:dyDescent="0.25">
      <c r="A4" s="97" t="s">
        <v>55</v>
      </c>
      <c r="B4" s="110" t="s">
        <v>103</v>
      </c>
      <c r="C4" s="110" t="s">
        <v>104</v>
      </c>
      <c r="D4" s="110" t="s">
        <v>121</v>
      </c>
      <c r="E4" s="110" t="s">
        <v>105</v>
      </c>
      <c r="F4" s="111" t="s">
        <v>106</v>
      </c>
    </row>
    <row r="5" spans="1:6" ht="18" customHeight="1" x14ac:dyDescent="0.25">
      <c r="A5" s="107" t="s">
        <v>50</v>
      </c>
      <c r="B5" s="7"/>
      <c r="C5" s="3"/>
      <c r="D5" s="3"/>
      <c r="E5" s="3"/>
      <c r="F5" s="71">
        <f>ROUND(B5*(C5-D5-E5),2)</f>
        <v>0</v>
      </c>
    </row>
    <row r="6" spans="1:6" ht="18" customHeight="1" x14ac:dyDescent="0.25">
      <c r="A6" s="107" t="s">
        <v>51</v>
      </c>
      <c r="B6" s="7"/>
      <c r="C6" s="3"/>
      <c r="D6" s="3"/>
      <c r="E6" s="3"/>
      <c r="F6" s="71">
        <f>ROUND(B6*(C6-D6-E6),2)</f>
        <v>0</v>
      </c>
    </row>
    <row r="7" spans="1:6" ht="18" customHeight="1" x14ac:dyDescent="0.25">
      <c r="A7" s="107" t="s">
        <v>52</v>
      </c>
      <c r="B7" s="7"/>
      <c r="C7" s="3"/>
      <c r="D7" s="3"/>
      <c r="E7" s="3"/>
      <c r="F7" s="71">
        <f>ROUND(B7*(C7-D7-E7),2)</f>
        <v>0</v>
      </c>
    </row>
    <row r="8" spans="1:6" ht="18" customHeight="1" x14ac:dyDescent="0.25">
      <c r="A8" s="107" t="s">
        <v>53</v>
      </c>
      <c r="B8" s="7"/>
      <c r="C8" s="3"/>
      <c r="D8" s="3"/>
      <c r="E8" s="3"/>
      <c r="F8" s="71">
        <f>ROUND(B8*(C8-D8-E8),2)</f>
        <v>0</v>
      </c>
    </row>
    <row r="9" spans="1:6" ht="18" customHeight="1" x14ac:dyDescent="0.25">
      <c r="A9" s="97" t="s">
        <v>112</v>
      </c>
      <c r="B9" s="112">
        <f>SUBTOTAL(109,MedicareLoading[(A)
Count])</f>
        <v>0</v>
      </c>
      <c r="C9" s="110"/>
      <c r="D9" s="110"/>
      <c r="E9" s="97" t="s">
        <v>111</v>
      </c>
      <c r="F9" s="19">
        <f>ROUND(SUM(F5:F8),2)</f>
        <v>0</v>
      </c>
    </row>
    <row r="10" spans="1:6" ht="18" customHeight="1" x14ac:dyDescent="0.25">
      <c r="F10" s="98"/>
    </row>
    <row r="11" spans="1:6" ht="18" customHeight="1" x14ac:dyDescent="0.25">
      <c r="A11" s="15" t="s">
        <v>54</v>
      </c>
      <c r="B11" s="128"/>
    </row>
    <row r="12" spans="1:6" ht="18" customHeight="1" x14ac:dyDescent="0.25">
      <c r="A12" s="23" t="s">
        <v>56</v>
      </c>
      <c r="B12" s="71" t="e">
        <f>ROUND(MedicareLoading[[#Totals],[Plan Cost
A*(B-C-D)]]/B11,2)</f>
        <v>#DIV/0!</v>
      </c>
    </row>
    <row r="13" spans="1:6" ht="18" customHeight="1" x14ac:dyDescent="0.25">
      <c r="A13" s="23" t="s">
        <v>57</v>
      </c>
      <c r="B13" s="71"/>
    </row>
    <row r="14" spans="1:6" x14ac:dyDescent="0.25">
      <c r="A14" s="23" t="s">
        <v>58</v>
      </c>
      <c r="B14" s="71"/>
    </row>
    <row r="15" spans="1:6" x14ac:dyDescent="0.25">
      <c r="A15" s="129" t="s">
        <v>59</v>
      </c>
      <c r="B15" s="72"/>
    </row>
  </sheetData>
  <pageMargins left="0.7" right="0.7" top="0.75" bottom="0.75" header="0.3" footer="0.3"/>
  <pageSetup scale="85" orientation="portrait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0"/>
  <sheetViews>
    <sheetView showGridLines="0" zoomScaleNormal="100" workbookViewId="0">
      <selection activeCell="A20" sqref="A20"/>
    </sheetView>
  </sheetViews>
  <sheetFormatPr defaultRowHeight="15" x14ac:dyDescent="0.25"/>
  <cols>
    <col min="1" max="1" width="42.7109375" customWidth="1"/>
    <col min="2" max="3" width="19.7109375" customWidth="1"/>
    <col min="4" max="4" width="20.42578125" customWidth="1"/>
    <col min="5" max="5" width="22.28515625" style="2" customWidth="1"/>
  </cols>
  <sheetData>
    <row r="1" spans="1:5" ht="15" customHeight="1" x14ac:dyDescent="0.25">
      <c r="A1" s="65" t="s">
        <v>86</v>
      </c>
      <c r="B1" s="31"/>
      <c r="C1" s="31"/>
      <c r="D1" s="31"/>
      <c r="E1" s="32"/>
    </row>
    <row r="2" spans="1:5" ht="12" customHeight="1" x14ac:dyDescent="0.25">
      <c r="A2" s="57" t="s">
        <v>89</v>
      </c>
      <c r="B2" s="31"/>
      <c r="C2" s="31"/>
      <c r="D2" s="31"/>
      <c r="E2" s="32"/>
    </row>
    <row r="3" spans="1:5" ht="12" customHeight="1" x14ac:dyDescent="0.25">
      <c r="A3" s="58" t="s">
        <v>90</v>
      </c>
      <c r="B3" s="59"/>
      <c r="C3" s="59"/>
      <c r="D3" s="59"/>
      <c r="E3" s="60"/>
    </row>
    <row r="4" spans="1:5" ht="12" customHeight="1" x14ac:dyDescent="0.25">
      <c r="A4" s="58" t="s">
        <v>91</v>
      </c>
      <c r="B4" s="58"/>
      <c r="C4" s="58"/>
      <c r="D4" s="58"/>
      <c r="E4" s="61"/>
    </row>
    <row r="5" spans="1:5" ht="12" customHeight="1" x14ac:dyDescent="0.25">
      <c r="A5" s="58" t="s">
        <v>92</v>
      </c>
      <c r="B5" s="58"/>
      <c r="C5" s="58"/>
      <c r="D5" s="58"/>
      <c r="E5" s="61"/>
    </row>
    <row r="6" spans="1:5" ht="12" customHeight="1" x14ac:dyDescent="0.25">
      <c r="A6" s="62" t="s">
        <v>93</v>
      </c>
      <c r="B6" s="62"/>
      <c r="C6" s="62"/>
      <c r="D6" s="62"/>
      <c r="E6" s="63"/>
    </row>
    <row r="7" spans="1:5" ht="12" customHeight="1" x14ac:dyDescent="0.25">
      <c r="E7"/>
    </row>
    <row r="8" spans="1:5" ht="18" customHeight="1" x14ac:dyDescent="0.25">
      <c r="A8" s="23" t="s">
        <v>70</v>
      </c>
      <c r="B8" s="6"/>
      <c r="E8"/>
    </row>
    <row r="9" spans="1:5" x14ac:dyDescent="0.25">
      <c r="A9" s="101" t="s">
        <v>61</v>
      </c>
      <c r="B9" s="103" t="s">
        <v>62</v>
      </c>
      <c r="C9" s="103" t="s">
        <v>63</v>
      </c>
      <c r="D9" s="103" t="s">
        <v>64</v>
      </c>
      <c r="E9" s="104" t="s">
        <v>65</v>
      </c>
    </row>
    <row r="10" spans="1:5" ht="18" customHeight="1" x14ac:dyDescent="0.25">
      <c r="A10" s="102" t="s">
        <v>66</v>
      </c>
      <c r="B10" s="8"/>
      <c r="C10" s="3"/>
      <c r="D10" s="3" t="str">
        <f>IF(B10="","",C10/B10)</f>
        <v/>
      </c>
      <c r="E10" s="71" t="str">
        <f>IF(B10="","",ROUND(MIN($B$8,B10)*D10,2))</f>
        <v/>
      </c>
    </row>
    <row r="11" spans="1:5" ht="18" customHeight="1" x14ac:dyDescent="0.25">
      <c r="A11" s="102" t="s">
        <v>67</v>
      </c>
      <c r="B11" s="8"/>
      <c r="C11" s="3"/>
      <c r="D11" s="3" t="str">
        <f t="shared" ref="D11:D13" si="0">IF(B11="","",C11/B11)</f>
        <v/>
      </c>
      <c r="E11" s="71" t="str">
        <f>IF(B11="","",ROUND(MIN($B$8,B11)*D11,2))</f>
        <v/>
      </c>
    </row>
    <row r="12" spans="1:5" ht="18" customHeight="1" x14ac:dyDescent="0.25">
      <c r="A12" s="102" t="s">
        <v>68</v>
      </c>
      <c r="B12" s="8"/>
      <c r="C12" s="3"/>
      <c r="D12" s="3" t="str">
        <f t="shared" si="0"/>
        <v/>
      </c>
      <c r="E12" s="71" t="str">
        <f>IF(B12="","",ROUND(MIN($B$8,B12)*D12,2))</f>
        <v/>
      </c>
    </row>
    <row r="13" spans="1:5" ht="18" customHeight="1" x14ac:dyDescent="0.25">
      <c r="A13" s="105" t="s">
        <v>69</v>
      </c>
      <c r="B13" s="106"/>
      <c r="C13" s="18"/>
      <c r="D13" s="18" t="str">
        <f t="shared" si="0"/>
        <v/>
      </c>
      <c r="E13" s="72" t="str">
        <f>IF(B13="","",ROUND(MIN($B$8,B13)*D13,2))</f>
        <v/>
      </c>
    </row>
    <row r="14" spans="1:5" ht="18" customHeight="1" x14ac:dyDescent="0.25">
      <c r="A14" s="56" t="s">
        <v>110</v>
      </c>
      <c r="B14" s="56"/>
      <c r="C14" s="56"/>
      <c r="D14" s="56"/>
      <c r="E14" s="72">
        <f>SUBTOTAL(109,Variable_Printing_Costs[Allowable Cost (A * D)])</f>
        <v>0</v>
      </c>
    </row>
    <row r="15" spans="1:5" ht="18" customHeight="1" x14ac:dyDescent="0.25">
      <c r="A15" s="108" t="s">
        <v>71</v>
      </c>
      <c r="B15" s="99" t="s">
        <v>72</v>
      </c>
      <c r="E15"/>
    </row>
    <row r="16" spans="1:5" ht="18" customHeight="1" x14ac:dyDescent="0.25">
      <c r="A16" s="36"/>
      <c r="B16" s="71"/>
      <c r="E16"/>
    </row>
    <row r="17" spans="1:5" ht="18" customHeight="1" x14ac:dyDescent="0.25">
      <c r="A17" s="36"/>
      <c r="B17" s="71"/>
      <c r="E17"/>
    </row>
    <row r="18" spans="1:5" ht="18" customHeight="1" x14ac:dyDescent="0.25">
      <c r="A18" s="109" t="s">
        <v>75</v>
      </c>
      <c r="B18" s="72"/>
      <c r="E18"/>
    </row>
    <row r="19" spans="1:5" ht="18" customHeight="1" x14ac:dyDescent="0.25">
      <c r="A19" s="23" t="s">
        <v>73</v>
      </c>
      <c r="B19" s="72">
        <f>SUBTOTAL(109,Fixed_Printing_Costs[Total Cost])</f>
        <v>0</v>
      </c>
      <c r="E19"/>
    </row>
    <row r="20" spans="1:5" x14ac:dyDescent="0.25">
      <c r="A20" s="23" t="s">
        <v>74</v>
      </c>
      <c r="B20" s="3">
        <f>ROUND(E14+B19,2)</f>
        <v>0</v>
      </c>
    </row>
  </sheetData>
  <pageMargins left="0.7" right="0.7" top="0.75" bottom="0.75" header="0.3" footer="0.3"/>
  <pageSetup scale="87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B9089B90E61545952A34893FDB3761" ma:contentTypeVersion="16" ma:contentTypeDescription="Create a new document." ma:contentTypeScope="" ma:versionID="b8884c1d7d665b50e3f6f731248058f2">
  <xsd:schema xmlns:xsd="http://www.w3.org/2001/XMLSchema" xmlns:xs="http://www.w3.org/2001/XMLSchema" xmlns:p="http://schemas.microsoft.com/office/2006/metadata/properties" xmlns:ns2="4aa46d4e-ede3-4fce-b155-5009f40ef555" xmlns:ns3="3d2b8b79-70f1-48fa-a77d-4609fbf639b4" xmlns:ns4="66810af5-81b7-4a54-9be9-ba2a8ed138ad" targetNamespace="http://schemas.microsoft.com/office/2006/metadata/properties" ma:root="true" ma:fieldsID="e16cf9ac3f929c13e34cd88825cdad49" ns2:_="" ns3:_="" ns4:_="">
    <xsd:import namespace="4aa46d4e-ede3-4fce-b155-5009f40ef555"/>
    <xsd:import namespace="3d2b8b79-70f1-48fa-a77d-4609fbf639b4"/>
    <xsd:import namespace="66810af5-81b7-4a54-9be9-ba2a8ed138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ompiled_x003f_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46d4e-ede3-4fce-b155-5009f40ef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piled_x003f_" ma:index="10" nillable="true" ma:displayName="compiled?" ma:default="0" ma:format="Dropdown" ma:internalName="compiled_x003f_">
      <xsd:simpleType>
        <xsd:restriction base="dms:Boolea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59d6a30-35d4-4125-9895-745589be72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b8b79-70f1-48fa-a77d-4609fbf639b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10af5-81b7-4a54-9be9-ba2a8ed138a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2bba084-3ccf-4adf-933e-13e6819984b1}" ma:internalName="TaxCatchAll" ma:showField="CatchAllData" ma:web="3d2b8b79-70f1-48fa-a77d-4609fbf639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iled_x003f_ xmlns="4aa46d4e-ede3-4fce-b155-5009f40ef555">false</compiled_x003f_>
    <lcf76f155ced4ddcb4097134ff3c332f xmlns="4aa46d4e-ede3-4fce-b155-5009f40ef555">
      <Terms xmlns="http://schemas.microsoft.com/office/infopath/2007/PartnerControls"/>
    </lcf76f155ced4ddcb4097134ff3c332f>
    <TaxCatchAll xmlns="66810af5-81b7-4a54-9be9-ba2a8ed138ad" xsi:nil="true"/>
  </documentManagement>
</p:properties>
</file>

<file path=customXml/itemProps1.xml><?xml version="1.0" encoding="utf-8"?>
<ds:datastoreItem xmlns:ds="http://schemas.openxmlformats.org/officeDocument/2006/customXml" ds:itemID="{50452C10-C88B-4937-9DBD-5ACF66A96E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a46d4e-ede3-4fce-b155-5009f40ef555"/>
    <ds:schemaRef ds:uri="3d2b8b79-70f1-48fa-a77d-4609fbf639b4"/>
    <ds:schemaRef ds:uri="66810af5-81b7-4a54-9be9-ba2a8ed138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7F6186-6EA0-4979-B0D6-F7ED56125A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55EEF3-6B47-46B3-BD17-6848C9A96B33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aa46d4e-ede3-4fce-b155-5009f40ef555"/>
    <ds:schemaRef ds:uri="http://purl.org/dc/dcmitype/"/>
    <ds:schemaRef ds:uri="http://purl.org/dc/elements/1.1/"/>
    <ds:schemaRef ds:uri="3d2b8b79-70f1-48fa-a77d-4609fbf639b4"/>
    <ds:schemaRef ds:uri="http://schemas.microsoft.com/office/2006/documentManagement/types"/>
    <ds:schemaRef ds:uri="66810af5-81b7-4a54-9be9-ba2a8ed138ad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Attachment III</vt:lpstr>
      <vt:lpstr>Backup Line 1 Form - TCR &amp; CRC</vt:lpstr>
      <vt:lpstr>Backup Line 1 Form - ACR</vt:lpstr>
      <vt:lpstr>SSSG Comparison</vt:lpstr>
      <vt:lpstr>Special Benefits Form</vt:lpstr>
      <vt:lpstr>Medicare Loading Form</vt:lpstr>
      <vt:lpstr>Brochure Printing Cost Form</vt:lpstr>
      <vt:lpstr>year</vt:lpstr>
    </vt:vector>
  </TitlesOfParts>
  <Company>Office of Personnel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Reconciliation Tables Attachments III and IIIA</dc:title>
  <dc:creator>U.S Office of Personnel Management</dc:creator>
  <cp:keywords>FEHB, 2024, Rates</cp:keywords>
  <dcterms:created xsi:type="dcterms:W3CDTF">2016-12-22T14:07:32Z</dcterms:created>
  <dcterms:modified xsi:type="dcterms:W3CDTF">2026-01-12T19:35:12Z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0x01010010B9089B90E61545952A34893FDB3761</vt:lpwstr>
  </property>
  <property fmtid="{D5CDD505-2E9C-101B-9397-08002B2CF9AE}" pid="3" name="MediaServiceImageTags">
    <vt:lpwstr/>
  </property>
</Properties>
</file>